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Bakhshi\آقای ایماغیان\"/>
    </mc:Choice>
  </mc:AlternateContent>
  <xr:revisionPtr revIDLastSave="0" documentId="13_ncr:1_{1FCC964F-463A-4509-B522-18D7EF6DF13A}" xr6:coauthVersionLast="47" xr6:coauthVersionMax="47" xr10:uidLastSave="{00000000-0000-0000-0000-000000000000}"/>
  <bookViews>
    <workbookView xWindow="-120" yWindow="-120" windowWidth="29040" windowHeight="15840" tabRatio="649" xr2:uid="{00000000-000D-0000-FFFF-FFFF00000000}"/>
  </bookViews>
  <sheets>
    <sheet name="کل صنعت" sheetId="14" r:id="rId1"/>
    <sheet name="961-1399 &amp; 1398" sheetId="10" r:id="rId2"/>
    <sheet name="مستندات 961" sheetId="12" r:id="rId3"/>
    <sheet name="2270 final-1400" sheetId="11" r:id="rId4"/>
    <sheet name="Sheet2" sheetId="13" r:id="rId5"/>
    <sheet name="2270-2" sheetId="9" r:id="rId6"/>
    <sheet name="2270 -1" sheetId="8" r:id="rId7"/>
    <sheet name="2270" sheetId="6" r:id="rId8"/>
    <sheet name="final LC" sheetId="5" r:id="rId9"/>
    <sheet name="تجارت" sheetId="4" r:id="rId10"/>
    <sheet name="صنعت و معدن14000631" sheetId="3" r:id="rId11"/>
    <sheet name="کل" sheetId="2" r:id="rId12"/>
    <sheet name="حداکثر 10000 رکورد" sheetId="1" r:id="rId13"/>
  </sheets>
  <definedNames>
    <definedName name="_xlnm._FilterDatabase" localSheetId="7" hidden="1">'2270'!$A$1:$O$65</definedName>
    <definedName name="_xlnm._FilterDatabase" localSheetId="3" hidden="1">'2270 final-1400'!$A$2:$T$113</definedName>
    <definedName name="_xlnm._FilterDatabase" localSheetId="5" hidden="1">'2270-2'!$A$2:$S$50</definedName>
    <definedName name="_xlnm._FilterDatabase" localSheetId="1" hidden="1">'961-1399 &amp; 1398'!$A$2:$S$91</definedName>
    <definedName name="_xlnm._FilterDatabase" localSheetId="8" hidden="1">'final LC'!$A$2:$S$208</definedName>
    <definedName name="_xlnm._FilterDatabase" localSheetId="10" hidden="1">'صنعت و معدن14000631'!$A$1:$O$1</definedName>
    <definedName name="_xlnm._FilterDatabase" localSheetId="0" hidden="1">'کل صنعت'!$A$2:$S$91</definedName>
    <definedName name="_xlnm._FilterDatabase" localSheetId="2" hidden="1">'مستندات 961'!$A$1:$D$43</definedName>
    <definedName name="_xlnm.Print_Area" localSheetId="7">'2270'!$A$1:$AC$65</definedName>
    <definedName name="_xlnm.Print_Area" localSheetId="6">'2270 -1'!$A$1:$O$64</definedName>
    <definedName name="_xlnm.Print_Area" localSheetId="3">'2270 final-1400'!$A$1:$O$114</definedName>
    <definedName name="_xlnm.Print_Area" localSheetId="5">'2270-2'!$A$1:$O$50</definedName>
    <definedName name="_xlnm.Print_Area" localSheetId="1">'961-1399 &amp; 1398'!$A$1:$O$91</definedName>
    <definedName name="_xlnm.Print_Area" localSheetId="8">'final LC'!$A$1:$O$207</definedName>
    <definedName name="_xlnm.Print_Area" localSheetId="10">'صنعت و معدن14000631'!$A$1:$N$164</definedName>
    <definedName name="_xlnm.Print_Area" localSheetId="0">'کل صنعت'!$A$1:$O$206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0" i="14" l="1"/>
  <c r="O208" i="14"/>
  <c r="O206" i="14"/>
  <c r="M206" i="14"/>
  <c r="L206" i="14"/>
  <c r="I206" i="14"/>
  <c r="G206" i="14"/>
  <c r="F206" i="14"/>
  <c r="I205" i="14"/>
  <c r="F205" i="14"/>
  <c r="O204" i="14"/>
  <c r="M204" i="14"/>
  <c r="L204" i="14"/>
  <c r="K204" i="14"/>
  <c r="H204" i="14"/>
  <c r="T204" i="14" s="1"/>
  <c r="O203" i="14"/>
  <c r="M203" i="14"/>
  <c r="K203" i="14"/>
  <c r="H203" i="14"/>
  <c r="L203" i="14" s="1"/>
  <c r="O202" i="14"/>
  <c r="M202" i="14"/>
  <c r="L202" i="14"/>
  <c r="K202" i="14"/>
  <c r="H202" i="14"/>
  <c r="T202" i="14" s="1"/>
  <c r="O201" i="14"/>
  <c r="M201" i="14"/>
  <c r="K201" i="14"/>
  <c r="H201" i="14"/>
  <c r="L201" i="14" s="1"/>
  <c r="O200" i="14"/>
  <c r="M200" i="14"/>
  <c r="L200" i="14"/>
  <c r="K200" i="14"/>
  <c r="H200" i="14"/>
  <c r="T200" i="14" s="1"/>
  <c r="O199" i="14"/>
  <c r="M199" i="14"/>
  <c r="K199" i="14"/>
  <c r="H199" i="14"/>
  <c r="L199" i="14" s="1"/>
  <c r="O198" i="14"/>
  <c r="M198" i="14"/>
  <c r="L198" i="14"/>
  <c r="K198" i="14"/>
  <c r="H198" i="14"/>
  <c r="T198" i="14" s="1"/>
  <c r="O197" i="14"/>
  <c r="M197" i="14"/>
  <c r="K197" i="14"/>
  <c r="H197" i="14"/>
  <c r="L197" i="14" s="1"/>
  <c r="O196" i="14"/>
  <c r="M196" i="14"/>
  <c r="L196" i="14"/>
  <c r="K196" i="14"/>
  <c r="H196" i="14"/>
  <c r="T196" i="14" s="1"/>
  <c r="O195" i="14"/>
  <c r="M195" i="14"/>
  <c r="K195" i="14"/>
  <c r="H195" i="14"/>
  <c r="L195" i="14" s="1"/>
  <c r="O194" i="14"/>
  <c r="M194" i="14"/>
  <c r="L194" i="14"/>
  <c r="K194" i="14"/>
  <c r="H194" i="14"/>
  <c r="T194" i="14" s="1"/>
  <c r="O193" i="14"/>
  <c r="M193" i="14"/>
  <c r="K193" i="14"/>
  <c r="H193" i="14"/>
  <c r="L193" i="14" s="1"/>
  <c r="O192" i="14"/>
  <c r="M192" i="14"/>
  <c r="L192" i="14"/>
  <c r="K192" i="14"/>
  <c r="H192" i="14"/>
  <c r="T192" i="14" s="1"/>
  <c r="O191" i="14"/>
  <c r="M191" i="14"/>
  <c r="K191" i="14"/>
  <c r="H191" i="14"/>
  <c r="L191" i="14" s="1"/>
  <c r="O190" i="14"/>
  <c r="M190" i="14"/>
  <c r="L190" i="14"/>
  <c r="K190" i="14"/>
  <c r="H190" i="14"/>
  <c r="T190" i="14" s="1"/>
  <c r="O189" i="14"/>
  <c r="M189" i="14"/>
  <c r="K189" i="14"/>
  <c r="H189" i="14"/>
  <c r="L189" i="14" s="1"/>
  <c r="T188" i="14"/>
  <c r="O188" i="14"/>
  <c r="M188" i="14"/>
  <c r="L188" i="14"/>
  <c r="K188" i="14"/>
  <c r="H188" i="14"/>
  <c r="O187" i="14"/>
  <c r="M187" i="14"/>
  <c r="K187" i="14"/>
  <c r="H187" i="14"/>
  <c r="L187" i="14" s="1"/>
  <c r="T186" i="14"/>
  <c r="O186" i="14"/>
  <c r="M186" i="14"/>
  <c r="L186" i="14"/>
  <c r="K186" i="14"/>
  <c r="H186" i="14"/>
  <c r="O185" i="14"/>
  <c r="M185" i="14"/>
  <c r="K185" i="14"/>
  <c r="H185" i="14"/>
  <c r="L185" i="14" s="1"/>
  <c r="T184" i="14"/>
  <c r="O184" i="14"/>
  <c r="M184" i="14"/>
  <c r="L184" i="14"/>
  <c r="K184" i="14"/>
  <c r="H184" i="14"/>
  <c r="O183" i="14"/>
  <c r="M183" i="14"/>
  <c r="K183" i="14"/>
  <c r="H183" i="14"/>
  <c r="L183" i="14" s="1"/>
  <c r="T182" i="14"/>
  <c r="O182" i="14"/>
  <c r="M182" i="14"/>
  <c r="L182" i="14"/>
  <c r="K182" i="14"/>
  <c r="H182" i="14"/>
  <c r="O181" i="14"/>
  <c r="M181" i="14"/>
  <c r="K181" i="14"/>
  <c r="H181" i="14"/>
  <c r="L181" i="14" s="1"/>
  <c r="T180" i="14"/>
  <c r="O180" i="14"/>
  <c r="M180" i="14"/>
  <c r="L180" i="14"/>
  <c r="K180" i="14"/>
  <c r="H180" i="14"/>
  <c r="O179" i="14"/>
  <c r="M179" i="14"/>
  <c r="K179" i="14"/>
  <c r="H179" i="14"/>
  <c r="L179" i="14" s="1"/>
  <c r="T178" i="14"/>
  <c r="O178" i="14"/>
  <c r="M178" i="14"/>
  <c r="L178" i="14"/>
  <c r="K178" i="14"/>
  <c r="H178" i="14"/>
  <c r="T177" i="14"/>
  <c r="O177" i="14"/>
  <c r="M177" i="14"/>
  <c r="L177" i="14"/>
  <c r="K177" i="14"/>
  <c r="T176" i="14"/>
  <c r="O176" i="14"/>
  <c r="M176" i="14"/>
  <c r="K176" i="14"/>
  <c r="L176" i="14" s="1"/>
  <c r="H176" i="14"/>
  <c r="T175" i="14"/>
  <c r="M175" i="14"/>
  <c r="O175" i="14" s="1"/>
  <c r="L175" i="14"/>
  <c r="K175" i="14"/>
  <c r="H175" i="14"/>
  <c r="T174" i="14"/>
  <c r="O174" i="14"/>
  <c r="M174" i="14"/>
  <c r="K174" i="14"/>
  <c r="L174" i="14" s="1"/>
  <c r="H174" i="14"/>
  <c r="T173" i="14"/>
  <c r="M173" i="14"/>
  <c r="O173" i="14" s="1"/>
  <c r="L173" i="14"/>
  <c r="K173" i="14"/>
  <c r="H173" i="14"/>
  <c r="T172" i="14"/>
  <c r="O172" i="14"/>
  <c r="M172" i="14"/>
  <c r="K172" i="14"/>
  <c r="L172" i="14" s="1"/>
  <c r="H172" i="14"/>
  <c r="T171" i="14"/>
  <c r="M171" i="14"/>
  <c r="O171" i="14" s="1"/>
  <c r="L171" i="14"/>
  <c r="K171" i="14"/>
  <c r="H171" i="14"/>
  <c r="T170" i="14"/>
  <c r="O170" i="14"/>
  <c r="M170" i="14"/>
  <c r="K170" i="14"/>
  <c r="L170" i="14" s="1"/>
  <c r="H170" i="14"/>
  <c r="T169" i="14"/>
  <c r="M169" i="14"/>
  <c r="O169" i="14" s="1"/>
  <c r="L169" i="14"/>
  <c r="K169" i="14"/>
  <c r="H169" i="14"/>
  <c r="T168" i="14"/>
  <c r="O168" i="14"/>
  <c r="M168" i="14"/>
  <c r="K168" i="14"/>
  <c r="L168" i="14" s="1"/>
  <c r="H168" i="14"/>
  <c r="T167" i="14"/>
  <c r="M167" i="14"/>
  <c r="O167" i="14" s="1"/>
  <c r="L167" i="14"/>
  <c r="K167" i="14"/>
  <c r="H167" i="14"/>
  <c r="T166" i="14"/>
  <c r="O166" i="14"/>
  <c r="M166" i="14"/>
  <c r="K166" i="14"/>
  <c r="L166" i="14" s="1"/>
  <c r="H166" i="14"/>
  <c r="T165" i="14"/>
  <c r="M165" i="14"/>
  <c r="O165" i="14" s="1"/>
  <c r="L165" i="14"/>
  <c r="K165" i="14"/>
  <c r="H165" i="14"/>
  <c r="T164" i="14"/>
  <c r="O164" i="14"/>
  <c r="M164" i="14"/>
  <c r="K164" i="14"/>
  <c r="L164" i="14" s="1"/>
  <c r="H164" i="14"/>
  <c r="T163" i="14"/>
  <c r="M163" i="14"/>
  <c r="O163" i="14" s="1"/>
  <c r="L163" i="14"/>
  <c r="K163" i="14"/>
  <c r="H163" i="14"/>
  <c r="T162" i="14"/>
  <c r="O162" i="14"/>
  <c r="M162" i="14"/>
  <c r="K162" i="14"/>
  <c r="L162" i="14" s="1"/>
  <c r="H162" i="14"/>
  <c r="T161" i="14"/>
  <c r="M161" i="14"/>
  <c r="O161" i="14" s="1"/>
  <c r="L161" i="14"/>
  <c r="K161" i="14"/>
  <c r="H161" i="14"/>
  <c r="O160" i="14"/>
  <c r="K160" i="14"/>
  <c r="H160" i="14"/>
  <c r="T160" i="14" s="1"/>
  <c r="T159" i="14"/>
  <c r="O159" i="14"/>
  <c r="M159" i="14"/>
  <c r="L159" i="14"/>
  <c r="K159" i="14"/>
  <c r="H159" i="14"/>
  <c r="O158" i="14"/>
  <c r="M158" i="14"/>
  <c r="K158" i="14"/>
  <c r="H158" i="14"/>
  <c r="L158" i="14" s="1"/>
  <c r="T157" i="14"/>
  <c r="O157" i="14"/>
  <c r="M157" i="14"/>
  <c r="M205" i="14" s="1"/>
  <c r="L157" i="14"/>
  <c r="K157" i="14"/>
  <c r="H157" i="14"/>
  <c r="O156" i="14"/>
  <c r="L156" i="14"/>
  <c r="K156" i="14"/>
  <c r="H156" i="14"/>
  <c r="T156" i="14" s="1"/>
  <c r="O155" i="14"/>
  <c r="K155" i="14"/>
  <c r="H155" i="14"/>
  <c r="T155" i="14" s="1"/>
  <c r="O154" i="14"/>
  <c r="K154" i="14"/>
  <c r="L154" i="14" s="1"/>
  <c r="H154" i="14"/>
  <c r="T154" i="14" s="1"/>
  <c r="O153" i="14"/>
  <c r="L153" i="14"/>
  <c r="K153" i="14"/>
  <c r="H153" i="14"/>
  <c r="T153" i="14" s="1"/>
  <c r="O152" i="14"/>
  <c r="L152" i="14"/>
  <c r="K152" i="14"/>
  <c r="H152" i="14"/>
  <c r="T152" i="14" s="1"/>
  <c r="O151" i="14"/>
  <c r="K151" i="14"/>
  <c r="H151" i="14"/>
  <c r="T151" i="14" s="1"/>
  <c r="O150" i="14"/>
  <c r="K150" i="14"/>
  <c r="L150" i="14" s="1"/>
  <c r="H150" i="14"/>
  <c r="T150" i="14" s="1"/>
  <c r="O149" i="14"/>
  <c r="L149" i="14"/>
  <c r="K149" i="14"/>
  <c r="H149" i="14"/>
  <c r="T149" i="14" s="1"/>
  <c r="O148" i="14"/>
  <c r="L148" i="14"/>
  <c r="K148" i="14"/>
  <c r="H148" i="14"/>
  <c r="T148" i="14" s="1"/>
  <c r="T147" i="14"/>
  <c r="O147" i="14"/>
  <c r="K147" i="14"/>
  <c r="H147" i="14"/>
  <c r="L147" i="14" s="1"/>
  <c r="O146" i="14"/>
  <c r="K146" i="14"/>
  <c r="L146" i="14" s="1"/>
  <c r="H146" i="14"/>
  <c r="T146" i="14" s="1"/>
  <c r="O145" i="14"/>
  <c r="L145" i="14"/>
  <c r="K145" i="14"/>
  <c r="H145" i="14"/>
  <c r="T145" i="14" s="1"/>
  <c r="O144" i="14"/>
  <c r="L144" i="14"/>
  <c r="K144" i="14"/>
  <c r="H144" i="14"/>
  <c r="T144" i="14" s="1"/>
  <c r="O143" i="14"/>
  <c r="K143" i="14"/>
  <c r="H143" i="14"/>
  <c r="L143" i="14" s="1"/>
  <c r="O142" i="14"/>
  <c r="K142" i="14"/>
  <c r="L142" i="14" s="1"/>
  <c r="H142" i="14"/>
  <c r="T142" i="14" s="1"/>
  <c r="O141" i="14"/>
  <c r="L141" i="14"/>
  <c r="K141" i="14"/>
  <c r="H141" i="14"/>
  <c r="T141" i="14" s="1"/>
  <c r="G141" i="14"/>
  <c r="G205" i="14" s="1"/>
  <c r="O140" i="14"/>
  <c r="K140" i="14"/>
  <c r="H140" i="14"/>
  <c r="T140" i="14" s="1"/>
  <c r="O139" i="14"/>
  <c r="K139" i="14"/>
  <c r="L139" i="14" s="1"/>
  <c r="H139" i="14"/>
  <c r="T139" i="14" s="1"/>
  <c r="O138" i="14"/>
  <c r="L138" i="14"/>
  <c r="K138" i="14"/>
  <c r="H138" i="14"/>
  <c r="T138" i="14" s="1"/>
  <c r="O137" i="14"/>
  <c r="L137" i="14"/>
  <c r="K137" i="14"/>
  <c r="H137" i="14"/>
  <c r="T137" i="14" s="1"/>
  <c r="O136" i="14"/>
  <c r="K136" i="14"/>
  <c r="H136" i="14"/>
  <c r="L136" i="14" s="1"/>
  <c r="O135" i="14"/>
  <c r="K135" i="14"/>
  <c r="L135" i="14" s="1"/>
  <c r="H135" i="14"/>
  <c r="T135" i="14" s="1"/>
  <c r="O134" i="14"/>
  <c r="L134" i="14"/>
  <c r="K134" i="14"/>
  <c r="H134" i="14"/>
  <c r="T134" i="14" s="1"/>
  <c r="O133" i="14"/>
  <c r="L133" i="14"/>
  <c r="K133" i="14"/>
  <c r="H133" i="14"/>
  <c r="T133" i="14" s="1"/>
  <c r="O132" i="14"/>
  <c r="K132" i="14"/>
  <c r="H132" i="14"/>
  <c r="T132" i="14" s="1"/>
  <c r="O131" i="14"/>
  <c r="K131" i="14"/>
  <c r="L131" i="14" s="1"/>
  <c r="H131" i="14"/>
  <c r="T131" i="14" s="1"/>
  <c r="O130" i="14"/>
  <c r="L130" i="14"/>
  <c r="K130" i="14"/>
  <c r="H130" i="14"/>
  <c r="T130" i="14" s="1"/>
  <c r="O129" i="14"/>
  <c r="L129" i="14"/>
  <c r="K129" i="14"/>
  <c r="H129" i="14"/>
  <c r="T129" i="14" s="1"/>
  <c r="O128" i="14"/>
  <c r="K128" i="14"/>
  <c r="H128" i="14"/>
  <c r="L128" i="14" s="1"/>
  <c r="O127" i="14"/>
  <c r="K127" i="14"/>
  <c r="L127" i="14" s="1"/>
  <c r="H127" i="14"/>
  <c r="T127" i="14" s="1"/>
  <c r="O126" i="14"/>
  <c r="L126" i="14"/>
  <c r="K126" i="14"/>
  <c r="H126" i="14"/>
  <c r="T126" i="14" s="1"/>
  <c r="O125" i="14"/>
  <c r="L125" i="14"/>
  <c r="K125" i="14"/>
  <c r="H125" i="14"/>
  <c r="T125" i="14" s="1"/>
  <c r="O124" i="14"/>
  <c r="K124" i="14"/>
  <c r="H124" i="14"/>
  <c r="L124" i="14" s="1"/>
  <c r="O123" i="14"/>
  <c r="K123" i="14"/>
  <c r="L123" i="14" s="1"/>
  <c r="H123" i="14"/>
  <c r="T123" i="14" s="1"/>
  <c r="O122" i="14"/>
  <c r="L122" i="14"/>
  <c r="K122" i="14"/>
  <c r="H122" i="14"/>
  <c r="T122" i="14" s="1"/>
  <c r="O121" i="14"/>
  <c r="K121" i="14"/>
  <c r="L121" i="14" s="1"/>
  <c r="H121" i="14"/>
  <c r="T121" i="14" s="1"/>
  <c r="O120" i="14"/>
  <c r="K120" i="14"/>
  <c r="H120" i="14"/>
  <c r="L120" i="14" s="1"/>
  <c r="O119" i="14"/>
  <c r="K119" i="14"/>
  <c r="L119" i="14" s="1"/>
  <c r="H119" i="14"/>
  <c r="T119" i="14" s="1"/>
  <c r="O118" i="14"/>
  <c r="L118" i="14"/>
  <c r="K118" i="14"/>
  <c r="H118" i="14"/>
  <c r="T118" i="14" s="1"/>
  <c r="O117" i="14"/>
  <c r="L117" i="14"/>
  <c r="K117" i="14"/>
  <c r="H117" i="14"/>
  <c r="T117" i="14" s="1"/>
  <c r="O116" i="14"/>
  <c r="K116" i="14"/>
  <c r="H116" i="14"/>
  <c r="L116" i="14" s="1"/>
  <c r="O115" i="14"/>
  <c r="K115" i="14"/>
  <c r="L115" i="14" s="1"/>
  <c r="H115" i="14"/>
  <c r="T115" i="14" s="1"/>
  <c r="O114" i="14"/>
  <c r="L114" i="14"/>
  <c r="K114" i="14"/>
  <c r="H114" i="14"/>
  <c r="T114" i="14" s="1"/>
  <c r="O113" i="14"/>
  <c r="L113" i="14"/>
  <c r="K113" i="14"/>
  <c r="H113" i="14"/>
  <c r="T113" i="14" s="1"/>
  <c r="O112" i="14"/>
  <c r="K112" i="14"/>
  <c r="H112" i="14"/>
  <c r="T112" i="14" s="1"/>
  <c r="O111" i="14"/>
  <c r="K111" i="14"/>
  <c r="L111" i="14" s="1"/>
  <c r="H111" i="14"/>
  <c r="T111" i="14" s="1"/>
  <c r="O110" i="14"/>
  <c r="L110" i="14"/>
  <c r="K110" i="14"/>
  <c r="H110" i="14"/>
  <c r="T110" i="14" s="1"/>
  <c r="O109" i="14"/>
  <c r="L109" i="14"/>
  <c r="K109" i="14"/>
  <c r="H109" i="14"/>
  <c r="T109" i="14" s="1"/>
  <c r="O108" i="14"/>
  <c r="K108" i="14"/>
  <c r="H108" i="14"/>
  <c r="T108" i="14" s="1"/>
  <c r="O107" i="14"/>
  <c r="K107" i="14"/>
  <c r="L107" i="14" s="1"/>
  <c r="H107" i="14"/>
  <c r="T107" i="14" s="1"/>
  <c r="O106" i="14"/>
  <c r="L106" i="14"/>
  <c r="K106" i="14"/>
  <c r="H106" i="14"/>
  <c r="T106" i="14" s="1"/>
  <c r="O105" i="14"/>
  <c r="L105" i="14"/>
  <c r="K105" i="14"/>
  <c r="H105" i="14"/>
  <c r="T105" i="14" s="1"/>
  <c r="O104" i="14"/>
  <c r="K104" i="14"/>
  <c r="H104" i="14"/>
  <c r="L104" i="14" s="1"/>
  <c r="O103" i="14"/>
  <c r="K103" i="14"/>
  <c r="L103" i="14" s="1"/>
  <c r="H103" i="14"/>
  <c r="T103" i="14" s="1"/>
  <c r="O102" i="14"/>
  <c r="L102" i="14"/>
  <c r="K102" i="14"/>
  <c r="H102" i="14"/>
  <c r="T102" i="14" s="1"/>
  <c r="O101" i="14"/>
  <c r="L101" i="14"/>
  <c r="K101" i="14"/>
  <c r="H101" i="14"/>
  <c r="T101" i="14" s="1"/>
  <c r="O100" i="14"/>
  <c r="K100" i="14"/>
  <c r="H100" i="14"/>
  <c r="T100" i="14" s="1"/>
  <c r="O99" i="14"/>
  <c r="K99" i="14"/>
  <c r="L99" i="14" s="1"/>
  <c r="H99" i="14"/>
  <c r="T99" i="14" s="1"/>
  <c r="O98" i="14"/>
  <c r="L98" i="14"/>
  <c r="K98" i="14"/>
  <c r="H98" i="14"/>
  <c r="T98" i="14" s="1"/>
  <c r="O97" i="14"/>
  <c r="L97" i="14"/>
  <c r="K97" i="14"/>
  <c r="H97" i="14"/>
  <c r="T97" i="14" s="1"/>
  <c r="O96" i="14"/>
  <c r="K96" i="14"/>
  <c r="H96" i="14"/>
  <c r="L96" i="14" s="1"/>
  <c r="O95" i="14"/>
  <c r="K95" i="14"/>
  <c r="L95" i="14" s="1"/>
  <c r="H95" i="14"/>
  <c r="T95" i="14" s="1"/>
  <c r="O94" i="14"/>
  <c r="O205" i="14" s="1"/>
  <c r="L94" i="14"/>
  <c r="K94" i="14"/>
  <c r="H94" i="14"/>
  <c r="H205" i="14" s="1"/>
  <c r="M91" i="14"/>
  <c r="I91" i="14"/>
  <c r="G91" i="14"/>
  <c r="F91" i="14"/>
  <c r="O88" i="14"/>
  <c r="K88" i="14"/>
  <c r="L88" i="14" s="1"/>
  <c r="H88" i="14"/>
  <c r="T88" i="14" s="1"/>
  <c r="O86" i="14"/>
  <c r="K86" i="14"/>
  <c r="L86" i="14" s="1"/>
  <c r="H86" i="14"/>
  <c r="T86" i="14" s="1"/>
  <c r="O84" i="14"/>
  <c r="K84" i="14"/>
  <c r="L84" i="14" s="1"/>
  <c r="H84" i="14"/>
  <c r="T84" i="14" s="1"/>
  <c r="O82" i="14"/>
  <c r="K82" i="14"/>
  <c r="H82" i="14"/>
  <c r="T82" i="14" s="1"/>
  <c r="O80" i="14"/>
  <c r="K80" i="14"/>
  <c r="L80" i="14" s="1"/>
  <c r="H80" i="14"/>
  <c r="T80" i="14" s="1"/>
  <c r="O78" i="14"/>
  <c r="L78" i="14"/>
  <c r="K78" i="14"/>
  <c r="H78" i="14"/>
  <c r="T78" i="14" s="1"/>
  <c r="O76" i="14"/>
  <c r="L76" i="14"/>
  <c r="K76" i="14"/>
  <c r="H76" i="14"/>
  <c r="T76" i="14" s="1"/>
  <c r="O74" i="14"/>
  <c r="K74" i="14"/>
  <c r="L74" i="14" s="1"/>
  <c r="H74" i="14"/>
  <c r="T74" i="14" s="1"/>
  <c r="O72" i="14"/>
  <c r="K72" i="14"/>
  <c r="L72" i="14" s="1"/>
  <c r="H72" i="14"/>
  <c r="T72" i="14" s="1"/>
  <c r="O70" i="14"/>
  <c r="K70" i="14"/>
  <c r="L70" i="14" s="1"/>
  <c r="H70" i="14"/>
  <c r="T70" i="14" s="1"/>
  <c r="O68" i="14"/>
  <c r="K68" i="14"/>
  <c r="L68" i="14" s="1"/>
  <c r="H68" i="14"/>
  <c r="T68" i="14" s="1"/>
  <c r="O66" i="14"/>
  <c r="K66" i="14"/>
  <c r="H66" i="14"/>
  <c r="L66" i="14" s="1"/>
  <c r="O64" i="14"/>
  <c r="K64" i="14"/>
  <c r="L64" i="14" s="1"/>
  <c r="H64" i="14"/>
  <c r="T64" i="14" s="1"/>
  <c r="O62" i="14"/>
  <c r="L62" i="14"/>
  <c r="K62" i="14"/>
  <c r="H62" i="14"/>
  <c r="T62" i="14" s="1"/>
  <c r="O60" i="14"/>
  <c r="L60" i="14"/>
  <c r="K60" i="14"/>
  <c r="H60" i="14"/>
  <c r="T60" i="14" s="1"/>
  <c r="O58" i="14"/>
  <c r="K58" i="14"/>
  <c r="L58" i="14" s="1"/>
  <c r="H58" i="14"/>
  <c r="T58" i="14" s="1"/>
  <c r="O56" i="14"/>
  <c r="K56" i="14"/>
  <c r="L56" i="14" s="1"/>
  <c r="H56" i="14"/>
  <c r="T56" i="14" s="1"/>
  <c r="O54" i="14"/>
  <c r="K54" i="14"/>
  <c r="L54" i="14" s="1"/>
  <c r="H54" i="14"/>
  <c r="T54" i="14" s="1"/>
  <c r="O52" i="14"/>
  <c r="K52" i="14"/>
  <c r="L52" i="14" s="1"/>
  <c r="H52" i="14"/>
  <c r="T52" i="14" s="1"/>
  <c r="O50" i="14"/>
  <c r="K50" i="14"/>
  <c r="H50" i="14"/>
  <c r="T50" i="14" s="1"/>
  <c r="O48" i="14"/>
  <c r="K48" i="14"/>
  <c r="L48" i="14" s="1"/>
  <c r="H48" i="14"/>
  <c r="T48" i="14" s="1"/>
  <c r="K44" i="14"/>
  <c r="L44" i="14" s="1"/>
  <c r="H44" i="14"/>
  <c r="O42" i="14"/>
  <c r="K42" i="14"/>
  <c r="H42" i="14"/>
  <c r="T42" i="14" s="1"/>
  <c r="O40" i="14"/>
  <c r="K40" i="14"/>
  <c r="H40" i="14"/>
  <c r="T40" i="14" s="1"/>
  <c r="O38" i="14"/>
  <c r="K38" i="14"/>
  <c r="H38" i="14"/>
  <c r="T38" i="14" s="1"/>
  <c r="O36" i="14"/>
  <c r="K36" i="14"/>
  <c r="L36" i="14" s="1"/>
  <c r="H36" i="14"/>
  <c r="T36" i="14" s="1"/>
  <c r="L32" i="14"/>
  <c r="K32" i="14"/>
  <c r="H32" i="14"/>
  <c r="O30" i="14"/>
  <c r="K30" i="14"/>
  <c r="L30" i="14" s="1"/>
  <c r="H30" i="14"/>
  <c r="T30" i="14" s="1"/>
  <c r="O28" i="14"/>
  <c r="K28" i="14"/>
  <c r="H28" i="14"/>
  <c r="T28" i="14" s="1"/>
  <c r="O26" i="14"/>
  <c r="K26" i="14"/>
  <c r="H26" i="14"/>
  <c r="T26" i="14" s="1"/>
  <c r="O24" i="14"/>
  <c r="K24" i="14"/>
  <c r="H24" i="14"/>
  <c r="T24" i="14" s="1"/>
  <c r="O22" i="14"/>
  <c r="K22" i="14"/>
  <c r="L22" i="14" s="1"/>
  <c r="H22" i="14"/>
  <c r="T22" i="14" s="1"/>
  <c r="O20" i="14"/>
  <c r="K20" i="14"/>
  <c r="L20" i="14" s="1"/>
  <c r="H20" i="14"/>
  <c r="T20" i="14" s="1"/>
  <c r="O18" i="14"/>
  <c r="L18" i="14"/>
  <c r="K18" i="14"/>
  <c r="H18" i="14"/>
  <c r="T18" i="14" s="1"/>
  <c r="O16" i="14"/>
  <c r="L16" i="14"/>
  <c r="K16" i="14"/>
  <c r="H16" i="14"/>
  <c r="T16" i="14" s="1"/>
  <c r="K13" i="14"/>
  <c r="L13" i="14" s="1"/>
  <c r="H13" i="14"/>
  <c r="O11" i="14"/>
  <c r="K11" i="14"/>
  <c r="L11" i="14" s="1"/>
  <c r="H11" i="14"/>
  <c r="T11" i="14" s="1"/>
  <c r="O9" i="14"/>
  <c r="K9" i="14"/>
  <c r="H9" i="14"/>
  <c r="T9" i="14" s="1"/>
  <c r="O7" i="14"/>
  <c r="K7" i="14"/>
  <c r="H7" i="14"/>
  <c r="T7" i="14" s="1"/>
  <c r="O5" i="14"/>
  <c r="L5" i="14"/>
  <c r="K5" i="14"/>
  <c r="H5" i="14"/>
  <c r="T5" i="14" s="1"/>
  <c r="O3" i="14"/>
  <c r="O91" i="14" s="1"/>
  <c r="L3" i="14"/>
  <c r="K3" i="14"/>
  <c r="H3" i="14"/>
  <c r="O91" i="10"/>
  <c r="M91" i="10"/>
  <c r="L91" i="10"/>
  <c r="K91" i="10"/>
  <c r="I91" i="10"/>
  <c r="H91" i="10"/>
  <c r="G91" i="10"/>
  <c r="F91" i="10"/>
  <c r="T96" i="14" l="1"/>
  <c r="T104" i="14"/>
  <c r="T116" i="14"/>
  <c r="T128" i="14"/>
  <c r="T136" i="14"/>
  <c r="T143" i="14"/>
  <c r="K205" i="14"/>
  <c r="H91" i="14"/>
  <c r="H206" i="14" s="1"/>
  <c r="H209" i="14" s="1"/>
  <c r="L9" i="14"/>
  <c r="L28" i="14"/>
  <c r="L42" i="14"/>
  <c r="L50" i="14"/>
  <c r="T158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120" i="14"/>
  <c r="T124" i="14"/>
  <c r="K91" i="14"/>
  <c r="K206" i="14" s="1"/>
  <c r="L24" i="14"/>
  <c r="L26" i="14"/>
  <c r="L38" i="14"/>
  <c r="L40" i="14"/>
  <c r="T94" i="14"/>
  <c r="L100" i="14"/>
  <c r="L205" i="14" s="1"/>
  <c r="L108" i="14"/>
  <c r="L112" i="14"/>
  <c r="L132" i="14"/>
  <c r="L140" i="14"/>
  <c r="L151" i="14"/>
  <c r="L155" i="14"/>
  <c r="L160" i="14"/>
  <c r="T3" i="14"/>
  <c r="L7" i="14"/>
  <c r="T66" i="14"/>
  <c r="L82" i="14"/>
  <c r="P91" i="14" l="1"/>
  <c r="L91" i="14"/>
  <c r="O114" i="11" l="1"/>
  <c r="M114" i="11"/>
  <c r="I114" i="11"/>
  <c r="G114" i="11"/>
  <c r="F114" i="11"/>
  <c r="I2" i="13"/>
  <c r="I3" i="13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9" i="13"/>
  <c r="B43" i="12"/>
  <c r="M113" i="11"/>
  <c r="O113" i="11" s="1"/>
  <c r="K113" i="11"/>
  <c r="H113" i="11"/>
  <c r="T113" i="11" s="1"/>
  <c r="M112" i="11"/>
  <c r="O112" i="11" s="1"/>
  <c r="K112" i="11"/>
  <c r="H112" i="11"/>
  <c r="O111" i="11"/>
  <c r="M111" i="11"/>
  <c r="K111" i="11"/>
  <c r="H111" i="11"/>
  <c r="T111" i="11" s="1"/>
  <c r="M110" i="11"/>
  <c r="O110" i="11" s="1"/>
  <c r="K110" i="11"/>
  <c r="H110" i="11"/>
  <c r="M109" i="11"/>
  <c r="O109" i="11" s="1"/>
  <c r="K109" i="11"/>
  <c r="H109" i="11"/>
  <c r="T109" i="11" s="1"/>
  <c r="M108" i="11"/>
  <c r="O108" i="11" s="1"/>
  <c r="K108" i="11"/>
  <c r="H108" i="11"/>
  <c r="M107" i="11"/>
  <c r="O107" i="11" s="1"/>
  <c r="K107" i="11"/>
  <c r="H107" i="11"/>
  <c r="T107" i="11" s="1"/>
  <c r="M106" i="11"/>
  <c r="O106" i="11" s="1"/>
  <c r="K106" i="11"/>
  <c r="H106" i="11"/>
  <c r="M105" i="11"/>
  <c r="O105" i="11" s="1"/>
  <c r="K105" i="11"/>
  <c r="H105" i="11"/>
  <c r="T105" i="11" s="1"/>
  <c r="M104" i="11"/>
  <c r="O104" i="11" s="1"/>
  <c r="K104" i="11"/>
  <c r="H104" i="11"/>
  <c r="M103" i="11"/>
  <c r="O103" i="11" s="1"/>
  <c r="K103" i="11"/>
  <c r="H103" i="11"/>
  <c r="T103" i="11" s="1"/>
  <c r="M102" i="11"/>
  <c r="O102" i="11" s="1"/>
  <c r="K102" i="11"/>
  <c r="H102" i="11"/>
  <c r="M101" i="11"/>
  <c r="O101" i="11" s="1"/>
  <c r="K101" i="11"/>
  <c r="H101" i="11"/>
  <c r="T101" i="11" s="1"/>
  <c r="M100" i="11"/>
  <c r="O100" i="11" s="1"/>
  <c r="K100" i="11"/>
  <c r="H100" i="11"/>
  <c r="M99" i="11"/>
  <c r="O99" i="11" s="1"/>
  <c r="K99" i="11"/>
  <c r="H99" i="11"/>
  <c r="T99" i="11" s="1"/>
  <c r="M98" i="11"/>
  <c r="O98" i="11" s="1"/>
  <c r="K98" i="11"/>
  <c r="H98" i="11"/>
  <c r="M97" i="11"/>
  <c r="O97" i="11" s="1"/>
  <c r="K97" i="11"/>
  <c r="H97" i="11"/>
  <c r="T97" i="11" s="1"/>
  <c r="M96" i="11"/>
  <c r="O96" i="11" s="1"/>
  <c r="K96" i="11"/>
  <c r="H96" i="11"/>
  <c r="M95" i="11"/>
  <c r="O95" i="11" s="1"/>
  <c r="K95" i="11"/>
  <c r="L95" i="11" s="1"/>
  <c r="H95" i="11"/>
  <c r="T95" i="11" s="1"/>
  <c r="M94" i="11"/>
  <c r="O94" i="11" s="1"/>
  <c r="K94" i="11"/>
  <c r="H94" i="11"/>
  <c r="M93" i="11"/>
  <c r="O93" i="11" s="1"/>
  <c r="K93" i="11"/>
  <c r="H93" i="11"/>
  <c r="T93" i="11" s="1"/>
  <c r="M92" i="11"/>
  <c r="O92" i="11" s="1"/>
  <c r="K92" i="11"/>
  <c r="H92" i="11"/>
  <c r="M91" i="11"/>
  <c r="O91" i="11" s="1"/>
  <c r="K91" i="11"/>
  <c r="H91" i="11"/>
  <c r="T91" i="11" s="1"/>
  <c r="M90" i="11"/>
  <c r="O90" i="11" s="1"/>
  <c r="K90" i="11"/>
  <c r="H90" i="11"/>
  <c r="M89" i="11"/>
  <c r="O89" i="11" s="1"/>
  <c r="K89" i="11"/>
  <c r="H89" i="11"/>
  <c r="T89" i="11" s="1"/>
  <c r="M88" i="11"/>
  <c r="O88" i="11" s="1"/>
  <c r="K88" i="11"/>
  <c r="H88" i="11"/>
  <c r="M87" i="11"/>
  <c r="O87" i="11" s="1"/>
  <c r="K87" i="11"/>
  <c r="H87" i="11"/>
  <c r="T87" i="11" s="1"/>
  <c r="T86" i="11"/>
  <c r="M86" i="11"/>
  <c r="O86" i="11" s="1"/>
  <c r="K86" i="11"/>
  <c r="L86" i="11" s="1"/>
  <c r="M85" i="11"/>
  <c r="O85" i="11" s="1"/>
  <c r="K85" i="11"/>
  <c r="H85" i="11"/>
  <c r="T85" i="11" s="1"/>
  <c r="M84" i="11"/>
  <c r="O84" i="11" s="1"/>
  <c r="K84" i="11"/>
  <c r="H84" i="11"/>
  <c r="T84" i="11" s="1"/>
  <c r="M83" i="11"/>
  <c r="O83" i="11" s="1"/>
  <c r="K83" i="11"/>
  <c r="H83" i="11"/>
  <c r="T83" i="11" s="1"/>
  <c r="M82" i="11"/>
  <c r="O82" i="11" s="1"/>
  <c r="K82" i="11"/>
  <c r="H82" i="11"/>
  <c r="T82" i="11" s="1"/>
  <c r="M81" i="11"/>
  <c r="O81" i="11" s="1"/>
  <c r="K81" i="11"/>
  <c r="H81" i="11"/>
  <c r="T81" i="11" s="1"/>
  <c r="M80" i="11"/>
  <c r="O80" i="11" s="1"/>
  <c r="K80" i="11"/>
  <c r="H80" i="11"/>
  <c r="T80" i="11" s="1"/>
  <c r="M79" i="11"/>
  <c r="O79" i="11" s="1"/>
  <c r="K79" i="11"/>
  <c r="H79" i="11"/>
  <c r="T79" i="11" s="1"/>
  <c r="M78" i="11"/>
  <c r="O78" i="11" s="1"/>
  <c r="K78" i="11"/>
  <c r="H78" i="11"/>
  <c r="T78" i="11" s="1"/>
  <c r="M77" i="11"/>
  <c r="O77" i="11" s="1"/>
  <c r="K77" i="11"/>
  <c r="H77" i="11"/>
  <c r="T77" i="11" s="1"/>
  <c r="M76" i="11"/>
  <c r="O76" i="11" s="1"/>
  <c r="K76" i="11"/>
  <c r="H76" i="11"/>
  <c r="T76" i="11" s="1"/>
  <c r="M75" i="11"/>
  <c r="O75" i="11" s="1"/>
  <c r="K75" i="11"/>
  <c r="H75" i="11"/>
  <c r="T75" i="11" s="1"/>
  <c r="M74" i="11"/>
  <c r="O74" i="11" s="1"/>
  <c r="K74" i="11"/>
  <c r="H74" i="11"/>
  <c r="T74" i="11" s="1"/>
  <c r="M73" i="11"/>
  <c r="O73" i="11" s="1"/>
  <c r="K73" i="11"/>
  <c r="H73" i="11"/>
  <c r="T73" i="11" s="1"/>
  <c r="M72" i="11"/>
  <c r="O72" i="11" s="1"/>
  <c r="K72" i="11"/>
  <c r="H72" i="11"/>
  <c r="T72" i="11" s="1"/>
  <c r="M71" i="11"/>
  <c r="O71" i="11" s="1"/>
  <c r="K71" i="11"/>
  <c r="H71" i="11"/>
  <c r="T71" i="11" s="1"/>
  <c r="M70" i="11"/>
  <c r="O70" i="11" s="1"/>
  <c r="K70" i="11"/>
  <c r="H70" i="11"/>
  <c r="T70" i="11" s="1"/>
  <c r="O69" i="11"/>
  <c r="K69" i="11"/>
  <c r="H69" i="11"/>
  <c r="T69" i="11" s="1"/>
  <c r="M68" i="11"/>
  <c r="O68" i="11" s="1"/>
  <c r="K68" i="11"/>
  <c r="H68" i="11"/>
  <c r="T68" i="11" s="1"/>
  <c r="M67" i="11"/>
  <c r="O67" i="11" s="1"/>
  <c r="K67" i="11"/>
  <c r="H67" i="11"/>
  <c r="M66" i="11"/>
  <c r="O66" i="11" s="1"/>
  <c r="K66" i="11"/>
  <c r="H66" i="11"/>
  <c r="T66" i="11" s="1"/>
  <c r="F128" i="11"/>
  <c r="K123" i="11"/>
  <c r="G120" i="11"/>
  <c r="G117" i="11"/>
  <c r="H116" i="11"/>
  <c r="G116" i="11"/>
  <c r="O54" i="11"/>
  <c r="K54" i="11"/>
  <c r="H54" i="11"/>
  <c r="O25" i="11"/>
  <c r="K25" i="11"/>
  <c r="H25" i="11"/>
  <c r="T25" i="11" s="1"/>
  <c r="O27" i="11"/>
  <c r="K27" i="11"/>
  <c r="H27" i="11"/>
  <c r="T27" i="11" s="1"/>
  <c r="O36" i="11"/>
  <c r="K36" i="11"/>
  <c r="H36" i="11"/>
  <c r="T36" i="11" s="1"/>
  <c r="O22" i="11"/>
  <c r="K22" i="11"/>
  <c r="H22" i="11"/>
  <c r="O50" i="11"/>
  <c r="K50" i="11"/>
  <c r="G50" i="11"/>
  <c r="H50" i="11" s="1"/>
  <c r="T50" i="11" s="1"/>
  <c r="O58" i="11"/>
  <c r="K58" i="11"/>
  <c r="H58" i="11"/>
  <c r="T58" i="11" s="1"/>
  <c r="O20" i="11"/>
  <c r="K20" i="11"/>
  <c r="H20" i="11"/>
  <c r="O10" i="11"/>
  <c r="K10" i="11"/>
  <c r="H10" i="11"/>
  <c r="T10" i="11" s="1"/>
  <c r="O61" i="11"/>
  <c r="K61" i="11"/>
  <c r="H61" i="11"/>
  <c r="T61" i="11" s="1"/>
  <c r="O13" i="11"/>
  <c r="K13" i="11"/>
  <c r="H13" i="11"/>
  <c r="T13" i="11" s="1"/>
  <c r="O64" i="11"/>
  <c r="K64" i="11"/>
  <c r="H64" i="11"/>
  <c r="O5" i="11"/>
  <c r="K5" i="11"/>
  <c r="H5" i="11"/>
  <c r="T5" i="11" s="1"/>
  <c r="O49" i="11"/>
  <c r="K49" i="11"/>
  <c r="H49" i="11"/>
  <c r="T49" i="11" s="1"/>
  <c r="O29" i="11"/>
  <c r="K29" i="11"/>
  <c r="H29" i="11"/>
  <c r="T29" i="11" s="1"/>
  <c r="O51" i="11"/>
  <c r="K51" i="11"/>
  <c r="H51" i="11"/>
  <c r="O11" i="11"/>
  <c r="K11" i="11"/>
  <c r="H11" i="11"/>
  <c r="T11" i="11" s="1"/>
  <c r="O39" i="11"/>
  <c r="K39" i="11"/>
  <c r="H39" i="11"/>
  <c r="T39" i="11" s="1"/>
  <c r="O21" i="11"/>
  <c r="K21" i="11"/>
  <c r="H21" i="11"/>
  <c r="T21" i="11" s="1"/>
  <c r="O8" i="11"/>
  <c r="K8" i="11"/>
  <c r="H8" i="11"/>
  <c r="O19" i="11"/>
  <c r="K19" i="11"/>
  <c r="H19" i="11"/>
  <c r="T19" i="11" s="1"/>
  <c r="O53" i="11"/>
  <c r="K53" i="11"/>
  <c r="H53" i="11"/>
  <c r="T53" i="11" s="1"/>
  <c r="O26" i="11"/>
  <c r="K26" i="11"/>
  <c r="H26" i="11"/>
  <c r="T26" i="11" s="1"/>
  <c r="O42" i="11"/>
  <c r="K42" i="11"/>
  <c r="H42" i="11"/>
  <c r="O60" i="11"/>
  <c r="K60" i="11"/>
  <c r="H60" i="11"/>
  <c r="T60" i="11" s="1"/>
  <c r="O65" i="11"/>
  <c r="K65" i="11"/>
  <c r="H65" i="11"/>
  <c r="T65" i="11" s="1"/>
  <c r="O28" i="11"/>
  <c r="K28" i="11"/>
  <c r="H28" i="11"/>
  <c r="T28" i="11" s="1"/>
  <c r="O38" i="11"/>
  <c r="K38" i="11"/>
  <c r="H38" i="11"/>
  <c r="O37" i="11"/>
  <c r="K37" i="11"/>
  <c r="H37" i="11"/>
  <c r="T37" i="11" s="1"/>
  <c r="O48" i="11"/>
  <c r="K48" i="11"/>
  <c r="H48" i="11"/>
  <c r="T48" i="11" s="1"/>
  <c r="O23" i="11"/>
  <c r="K23" i="11"/>
  <c r="H23" i="11"/>
  <c r="T23" i="11" s="1"/>
  <c r="O62" i="11"/>
  <c r="K62" i="11"/>
  <c r="H62" i="11"/>
  <c r="O59" i="11"/>
  <c r="K59" i="11"/>
  <c r="H59" i="11"/>
  <c r="T59" i="11" s="1"/>
  <c r="O14" i="11"/>
  <c r="K14" i="11"/>
  <c r="H14" i="11"/>
  <c r="T14" i="11" s="1"/>
  <c r="O7" i="11"/>
  <c r="K7" i="11"/>
  <c r="H7" i="11"/>
  <c r="T7" i="11" s="1"/>
  <c r="O40" i="11"/>
  <c r="K40" i="11"/>
  <c r="H40" i="11"/>
  <c r="O55" i="11"/>
  <c r="K55" i="11"/>
  <c r="H55" i="11"/>
  <c r="T55" i="11" s="1"/>
  <c r="O44" i="11"/>
  <c r="K44" i="11"/>
  <c r="H44" i="11"/>
  <c r="T44" i="11" s="1"/>
  <c r="O46" i="11"/>
  <c r="K46" i="11"/>
  <c r="H46" i="11"/>
  <c r="T46" i="11" s="1"/>
  <c r="O57" i="11"/>
  <c r="K57" i="11"/>
  <c r="H57" i="11"/>
  <c r="O43" i="11"/>
  <c r="K43" i="11"/>
  <c r="H43" i="11"/>
  <c r="T43" i="11" s="1"/>
  <c r="O33" i="11"/>
  <c r="K33" i="11"/>
  <c r="H33" i="11"/>
  <c r="T33" i="11" s="1"/>
  <c r="O18" i="11"/>
  <c r="K18" i="11"/>
  <c r="H18" i="11"/>
  <c r="T18" i="11" s="1"/>
  <c r="O3" i="11"/>
  <c r="K3" i="11"/>
  <c r="K114" i="11" s="1"/>
  <c r="H3" i="11"/>
  <c r="H114" i="11" s="1"/>
  <c r="O4" i="11"/>
  <c r="K4" i="11"/>
  <c r="H4" i="11"/>
  <c r="T4" i="11" s="1"/>
  <c r="O34" i="11"/>
  <c r="K34" i="11"/>
  <c r="H34" i="11"/>
  <c r="T34" i="11" s="1"/>
  <c r="O30" i="11"/>
  <c r="K30" i="11"/>
  <c r="H30" i="11"/>
  <c r="T30" i="11" s="1"/>
  <c r="O47" i="11"/>
  <c r="K47" i="11"/>
  <c r="H47" i="11"/>
  <c r="T47" i="11" s="1"/>
  <c r="O16" i="11"/>
  <c r="K16" i="11"/>
  <c r="H16" i="11"/>
  <c r="T16" i="11" s="1"/>
  <c r="O63" i="11"/>
  <c r="K63" i="11"/>
  <c r="H63" i="11"/>
  <c r="T63" i="11" s="1"/>
  <c r="O41" i="11"/>
  <c r="K41" i="11"/>
  <c r="H41" i="11"/>
  <c r="T41" i="11" s="1"/>
  <c r="O35" i="11"/>
  <c r="K35" i="11"/>
  <c r="H35" i="11"/>
  <c r="T35" i="11" s="1"/>
  <c r="O15" i="11"/>
  <c r="K15" i="11"/>
  <c r="H15" i="11"/>
  <c r="T15" i="11" s="1"/>
  <c r="O56" i="11"/>
  <c r="K56" i="11"/>
  <c r="H56" i="11"/>
  <c r="T56" i="11" s="1"/>
  <c r="O32" i="11"/>
  <c r="K32" i="11"/>
  <c r="H32" i="11"/>
  <c r="T32" i="11" s="1"/>
  <c r="O31" i="11"/>
  <c r="K31" i="11"/>
  <c r="H31" i="11"/>
  <c r="T31" i="11" s="1"/>
  <c r="O6" i="11"/>
  <c r="K6" i="11"/>
  <c r="H6" i="11"/>
  <c r="T6" i="11" s="1"/>
  <c r="O45" i="11"/>
  <c r="K45" i="11"/>
  <c r="H45" i="11"/>
  <c r="T45" i="11" s="1"/>
  <c r="O24" i="11"/>
  <c r="K24" i="11"/>
  <c r="H24" i="11"/>
  <c r="T24" i="11" s="1"/>
  <c r="O17" i="11"/>
  <c r="K17" i="11"/>
  <c r="H17" i="11"/>
  <c r="T17" i="11" s="1"/>
  <c r="O52" i="11"/>
  <c r="K52" i="11"/>
  <c r="H52" i="11"/>
  <c r="T52" i="11" s="1"/>
  <c r="O12" i="11"/>
  <c r="K12" i="11"/>
  <c r="H12" i="11"/>
  <c r="T12" i="11" s="1"/>
  <c r="O9" i="11"/>
  <c r="K9" i="11"/>
  <c r="H9" i="11"/>
  <c r="T9" i="11" s="1"/>
  <c r="O88" i="10"/>
  <c r="K88" i="10"/>
  <c r="H88" i="10"/>
  <c r="T88" i="10" s="1"/>
  <c r="O86" i="10"/>
  <c r="K86" i="10"/>
  <c r="H86" i="10"/>
  <c r="T86" i="10" s="1"/>
  <c r="O84" i="10"/>
  <c r="K84" i="10"/>
  <c r="H84" i="10"/>
  <c r="T84" i="10" s="1"/>
  <c r="O82" i="10"/>
  <c r="K82" i="10"/>
  <c r="L82" i="10" s="1"/>
  <c r="H82" i="10"/>
  <c r="T82" i="10" s="1"/>
  <c r="O80" i="10"/>
  <c r="K80" i="10"/>
  <c r="H80" i="10"/>
  <c r="T80" i="10" s="1"/>
  <c r="O78" i="10"/>
  <c r="K78" i="10"/>
  <c r="H78" i="10"/>
  <c r="T78" i="10" s="1"/>
  <c r="O76" i="10"/>
  <c r="K76" i="10"/>
  <c r="H76" i="10"/>
  <c r="T76" i="10" s="1"/>
  <c r="O74" i="10"/>
  <c r="K74" i="10"/>
  <c r="H74" i="10"/>
  <c r="T74" i="10" s="1"/>
  <c r="O72" i="10"/>
  <c r="K72" i="10"/>
  <c r="H72" i="10"/>
  <c r="T72" i="10" s="1"/>
  <c r="O70" i="10"/>
  <c r="K70" i="10"/>
  <c r="H70" i="10"/>
  <c r="T70" i="10" s="1"/>
  <c r="O68" i="10"/>
  <c r="K68" i="10"/>
  <c r="H68" i="10"/>
  <c r="T68" i="10" s="1"/>
  <c r="O66" i="10"/>
  <c r="K66" i="10"/>
  <c r="H66" i="10"/>
  <c r="O64" i="10"/>
  <c r="K64" i="10"/>
  <c r="H64" i="10"/>
  <c r="T64" i="10" s="1"/>
  <c r="O62" i="10"/>
  <c r="K62" i="10"/>
  <c r="H62" i="10"/>
  <c r="T62" i="10" s="1"/>
  <c r="O60" i="10"/>
  <c r="K60" i="10"/>
  <c r="H60" i="10"/>
  <c r="T60" i="10" s="1"/>
  <c r="O58" i="10"/>
  <c r="K58" i="10"/>
  <c r="H58" i="10"/>
  <c r="T58" i="10" s="1"/>
  <c r="O56" i="10"/>
  <c r="K56" i="10"/>
  <c r="H56" i="10"/>
  <c r="T56" i="10" s="1"/>
  <c r="O54" i="10"/>
  <c r="K54" i="10"/>
  <c r="H54" i="10"/>
  <c r="T54" i="10" s="1"/>
  <c r="O52" i="10"/>
  <c r="K52" i="10"/>
  <c r="H52" i="10"/>
  <c r="T52" i="10" s="1"/>
  <c r="O50" i="10"/>
  <c r="K50" i="10"/>
  <c r="H50" i="10"/>
  <c r="T50" i="10" s="1"/>
  <c r="O48" i="10"/>
  <c r="K48" i="10"/>
  <c r="H48" i="10"/>
  <c r="T48" i="10" s="1"/>
  <c r="K44" i="10"/>
  <c r="H44" i="10"/>
  <c r="O42" i="10"/>
  <c r="K42" i="10"/>
  <c r="H42" i="10"/>
  <c r="T42" i="10" s="1"/>
  <c r="O40" i="10"/>
  <c r="K40" i="10"/>
  <c r="H40" i="10"/>
  <c r="T40" i="10" s="1"/>
  <c r="O38" i="10"/>
  <c r="K38" i="10"/>
  <c r="H38" i="10"/>
  <c r="T38" i="10" s="1"/>
  <c r="O36" i="10"/>
  <c r="K36" i="10"/>
  <c r="H36" i="10"/>
  <c r="T36" i="10" s="1"/>
  <c r="K32" i="10"/>
  <c r="L32" i="10" s="1"/>
  <c r="H32" i="10"/>
  <c r="O30" i="10"/>
  <c r="K30" i="10"/>
  <c r="H30" i="10"/>
  <c r="T30" i="10" s="1"/>
  <c r="O28" i="10"/>
  <c r="K28" i="10"/>
  <c r="L28" i="10" s="1"/>
  <c r="H28" i="10"/>
  <c r="T28" i="10" s="1"/>
  <c r="O26" i="10"/>
  <c r="K26" i="10"/>
  <c r="H26" i="10"/>
  <c r="T26" i="10" s="1"/>
  <c r="O24" i="10"/>
  <c r="K24" i="10"/>
  <c r="H24" i="10"/>
  <c r="T24" i="10" s="1"/>
  <c r="O22" i="10"/>
  <c r="K22" i="10"/>
  <c r="H22" i="10"/>
  <c r="T22" i="10" s="1"/>
  <c r="O20" i="10"/>
  <c r="K20" i="10"/>
  <c r="H20" i="10"/>
  <c r="T20" i="10" s="1"/>
  <c r="O18" i="10"/>
  <c r="K18" i="10"/>
  <c r="H18" i="10"/>
  <c r="T18" i="10" s="1"/>
  <c r="O16" i="10"/>
  <c r="K16" i="10"/>
  <c r="L16" i="10" s="1"/>
  <c r="H16" i="10"/>
  <c r="T16" i="10" s="1"/>
  <c r="K13" i="10"/>
  <c r="H13" i="10"/>
  <c r="O11" i="10"/>
  <c r="K11" i="10"/>
  <c r="H11" i="10"/>
  <c r="T11" i="10" s="1"/>
  <c r="O9" i="10"/>
  <c r="K9" i="10"/>
  <c r="H9" i="10"/>
  <c r="T9" i="10" s="1"/>
  <c r="O7" i="10"/>
  <c r="K7" i="10"/>
  <c r="H7" i="10"/>
  <c r="T7" i="10" s="1"/>
  <c r="O5" i="10"/>
  <c r="K5" i="10"/>
  <c r="H5" i="10"/>
  <c r="T5" i="10" s="1"/>
  <c r="O3" i="10"/>
  <c r="K3" i="10"/>
  <c r="H3" i="10"/>
  <c r="M50" i="9"/>
  <c r="O50" i="9" s="1"/>
  <c r="K50" i="9"/>
  <c r="H50" i="9"/>
  <c r="T50" i="9" s="1"/>
  <c r="M49" i="9"/>
  <c r="O49" i="9" s="1"/>
  <c r="K49" i="9"/>
  <c r="H49" i="9"/>
  <c r="M48" i="9"/>
  <c r="O48" i="9" s="1"/>
  <c r="K48" i="9"/>
  <c r="H48" i="9"/>
  <c r="T48" i="9" s="1"/>
  <c r="M47" i="9"/>
  <c r="O47" i="9" s="1"/>
  <c r="K47" i="9"/>
  <c r="H47" i="9"/>
  <c r="M46" i="9"/>
  <c r="O46" i="9" s="1"/>
  <c r="K46" i="9"/>
  <c r="H46" i="9"/>
  <c r="T46" i="9" s="1"/>
  <c r="M45" i="9"/>
  <c r="O45" i="9" s="1"/>
  <c r="K45" i="9"/>
  <c r="H45" i="9"/>
  <c r="M44" i="9"/>
  <c r="O44" i="9" s="1"/>
  <c r="K44" i="9"/>
  <c r="H44" i="9"/>
  <c r="T44" i="9" s="1"/>
  <c r="M43" i="9"/>
  <c r="O43" i="9" s="1"/>
  <c r="K43" i="9"/>
  <c r="H43" i="9"/>
  <c r="M42" i="9"/>
  <c r="O42" i="9" s="1"/>
  <c r="K42" i="9"/>
  <c r="H42" i="9"/>
  <c r="T42" i="9" s="1"/>
  <c r="M41" i="9"/>
  <c r="O41" i="9" s="1"/>
  <c r="K41" i="9"/>
  <c r="H41" i="9"/>
  <c r="M40" i="9"/>
  <c r="O40" i="9" s="1"/>
  <c r="K40" i="9"/>
  <c r="H40" i="9"/>
  <c r="T40" i="9" s="1"/>
  <c r="M39" i="9"/>
  <c r="O39" i="9" s="1"/>
  <c r="K39" i="9"/>
  <c r="H39" i="9"/>
  <c r="M38" i="9"/>
  <c r="O38" i="9" s="1"/>
  <c r="K38" i="9"/>
  <c r="H38" i="9"/>
  <c r="T38" i="9" s="1"/>
  <c r="M37" i="9"/>
  <c r="O37" i="9" s="1"/>
  <c r="K37" i="9"/>
  <c r="H37" i="9"/>
  <c r="M36" i="9"/>
  <c r="O36" i="9" s="1"/>
  <c r="K36" i="9"/>
  <c r="H36" i="9"/>
  <c r="T36" i="9" s="1"/>
  <c r="M35" i="9"/>
  <c r="O35" i="9" s="1"/>
  <c r="K35" i="9"/>
  <c r="H35" i="9"/>
  <c r="M34" i="9"/>
  <c r="O34" i="9" s="1"/>
  <c r="K34" i="9"/>
  <c r="H34" i="9"/>
  <c r="T34" i="9" s="1"/>
  <c r="M33" i="9"/>
  <c r="O33" i="9" s="1"/>
  <c r="K33" i="9"/>
  <c r="H33" i="9"/>
  <c r="M32" i="9"/>
  <c r="O32" i="9" s="1"/>
  <c r="K32" i="9"/>
  <c r="H32" i="9"/>
  <c r="M31" i="9"/>
  <c r="O31" i="9" s="1"/>
  <c r="K31" i="9"/>
  <c r="H31" i="9"/>
  <c r="M30" i="9"/>
  <c r="O30" i="9" s="1"/>
  <c r="K30" i="9"/>
  <c r="H30" i="9"/>
  <c r="T30" i="9" s="1"/>
  <c r="M29" i="9"/>
  <c r="O29" i="9" s="1"/>
  <c r="K29" i="9"/>
  <c r="H29" i="9"/>
  <c r="M28" i="9"/>
  <c r="O28" i="9" s="1"/>
  <c r="K28" i="9"/>
  <c r="H28" i="9"/>
  <c r="M27" i="9"/>
  <c r="O27" i="9" s="1"/>
  <c r="K27" i="9"/>
  <c r="H27" i="9"/>
  <c r="M26" i="9"/>
  <c r="O26" i="9" s="1"/>
  <c r="K26" i="9"/>
  <c r="H26" i="9"/>
  <c r="T26" i="9" s="1"/>
  <c r="M25" i="9"/>
  <c r="O25" i="9" s="1"/>
  <c r="K25" i="9"/>
  <c r="H25" i="9"/>
  <c r="M24" i="9"/>
  <c r="O24" i="9" s="1"/>
  <c r="K24" i="9"/>
  <c r="H24" i="9"/>
  <c r="T24" i="9" s="1"/>
  <c r="T23" i="9"/>
  <c r="M23" i="9"/>
  <c r="O23" i="9" s="1"/>
  <c r="K23" i="9"/>
  <c r="L23" i="9" s="1"/>
  <c r="M22" i="9"/>
  <c r="O22" i="9" s="1"/>
  <c r="K22" i="9"/>
  <c r="H22" i="9"/>
  <c r="T22" i="9" s="1"/>
  <c r="M21" i="9"/>
  <c r="O21" i="9" s="1"/>
  <c r="K21" i="9"/>
  <c r="H21" i="9"/>
  <c r="T21" i="9" s="1"/>
  <c r="M20" i="9"/>
  <c r="O20" i="9" s="1"/>
  <c r="K20" i="9"/>
  <c r="H20" i="9"/>
  <c r="T20" i="9" s="1"/>
  <c r="M19" i="9"/>
  <c r="O19" i="9" s="1"/>
  <c r="K19" i="9"/>
  <c r="H19" i="9"/>
  <c r="T19" i="9" s="1"/>
  <c r="M18" i="9"/>
  <c r="O18" i="9" s="1"/>
  <c r="K18" i="9"/>
  <c r="H18" i="9"/>
  <c r="T18" i="9" s="1"/>
  <c r="M17" i="9"/>
  <c r="O17" i="9" s="1"/>
  <c r="K17" i="9"/>
  <c r="H17" i="9"/>
  <c r="T17" i="9" s="1"/>
  <c r="M16" i="9"/>
  <c r="O16" i="9" s="1"/>
  <c r="K16" i="9"/>
  <c r="H16" i="9"/>
  <c r="T16" i="9" s="1"/>
  <c r="M15" i="9"/>
  <c r="O15" i="9" s="1"/>
  <c r="K15" i="9"/>
  <c r="H15" i="9"/>
  <c r="T15" i="9" s="1"/>
  <c r="M14" i="9"/>
  <c r="O14" i="9" s="1"/>
  <c r="K14" i="9"/>
  <c r="H14" i="9"/>
  <c r="T14" i="9" s="1"/>
  <c r="M13" i="9"/>
  <c r="O13" i="9" s="1"/>
  <c r="K13" i="9"/>
  <c r="H13" i="9"/>
  <c r="T13" i="9" s="1"/>
  <c r="M12" i="9"/>
  <c r="O12" i="9" s="1"/>
  <c r="K12" i="9"/>
  <c r="H12" i="9"/>
  <c r="T12" i="9" s="1"/>
  <c r="M11" i="9"/>
  <c r="O11" i="9" s="1"/>
  <c r="K11" i="9"/>
  <c r="H11" i="9"/>
  <c r="T11" i="9" s="1"/>
  <c r="M10" i="9"/>
  <c r="O10" i="9" s="1"/>
  <c r="K10" i="9"/>
  <c r="H10" i="9"/>
  <c r="T10" i="9" s="1"/>
  <c r="M9" i="9"/>
  <c r="O9" i="9" s="1"/>
  <c r="K9" i="9"/>
  <c r="L9" i="9" s="1"/>
  <c r="H9" i="9"/>
  <c r="T9" i="9" s="1"/>
  <c r="M8" i="9"/>
  <c r="O8" i="9" s="1"/>
  <c r="K8" i="9"/>
  <c r="H8" i="9"/>
  <c r="T8" i="9" s="1"/>
  <c r="M7" i="9"/>
  <c r="O7" i="9" s="1"/>
  <c r="K7" i="9"/>
  <c r="H7" i="9"/>
  <c r="T7" i="9" s="1"/>
  <c r="O6" i="9"/>
  <c r="K6" i="9"/>
  <c r="H6" i="9"/>
  <c r="T6" i="9" s="1"/>
  <c r="M5" i="9"/>
  <c r="O5" i="9" s="1"/>
  <c r="K5" i="9"/>
  <c r="H5" i="9"/>
  <c r="T5" i="9" s="1"/>
  <c r="M4" i="9"/>
  <c r="O4" i="9" s="1"/>
  <c r="K4" i="9"/>
  <c r="H4" i="9"/>
  <c r="T4" i="9" s="1"/>
  <c r="M3" i="9"/>
  <c r="O3" i="9" s="1"/>
  <c r="K3" i="9"/>
  <c r="H3" i="9"/>
  <c r="T3" i="9" s="1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2" i="6"/>
  <c r="AC64" i="6"/>
  <c r="Y64" i="6"/>
  <c r="Z64" i="6" s="1"/>
  <c r="V64" i="6"/>
  <c r="AC63" i="6"/>
  <c r="Y63" i="6"/>
  <c r="Z63" i="6" s="1"/>
  <c r="V63" i="6"/>
  <c r="AC62" i="6"/>
  <c r="Y62" i="6"/>
  <c r="Z62" i="6" s="1"/>
  <c r="V62" i="6"/>
  <c r="AC61" i="6"/>
  <c r="Y61" i="6"/>
  <c r="Z61" i="6" s="1"/>
  <c r="V61" i="6"/>
  <c r="AC60" i="6"/>
  <c r="Y60" i="6"/>
  <c r="Z60" i="6" s="1"/>
  <c r="V60" i="6"/>
  <c r="AC59" i="6"/>
  <c r="Y59" i="6"/>
  <c r="Z59" i="6" s="1"/>
  <c r="V59" i="6"/>
  <c r="U59" i="6"/>
  <c r="AC58" i="6"/>
  <c r="Y58" i="6"/>
  <c r="Z58" i="6" s="1"/>
  <c r="V58" i="6"/>
  <c r="AC57" i="6"/>
  <c r="Y57" i="6"/>
  <c r="Z57" i="6" s="1"/>
  <c r="V57" i="6"/>
  <c r="AC56" i="6"/>
  <c r="Y56" i="6"/>
  <c r="Z56" i="6" s="1"/>
  <c r="V56" i="6"/>
  <c r="AC55" i="6"/>
  <c r="Y55" i="6"/>
  <c r="Z55" i="6" s="1"/>
  <c r="V55" i="6"/>
  <c r="AC54" i="6"/>
  <c r="Y54" i="6"/>
  <c r="Z54" i="6" s="1"/>
  <c r="V54" i="6"/>
  <c r="AC53" i="6"/>
  <c r="Y53" i="6"/>
  <c r="Z53" i="6" s="1"/>
  <c r="V53" i="6"/>
  <c r="AC52" i="6"/>
  <c r="Y52" i="6"/>
  <c r="Z52" i="6" s="1"/>
  <c r="V52" i="6"/>
  <c r="AC51" i="6"/>
  <c r="Y51" i="6"/>
  <c r="Z51" i="6" s="1"/>
  <c r="V51" i="6"/>
  <c r="AC50" i="6"/>
  <c r="Y50" i="6"/>
  <c r="Z50" i="6" s="1"/>
  <c r="V50" i="6"/>
  <c r="AC49" i="6"/>
  <c r="Y49" i="6"/>
  <c r="Z49" i="6" s="1"/>
  <c r="V49" i="6"/>
  <c r="AC48" i="6"/>
  <c r="Y48" i="6"/>
  <c r="Z48" i="6" s="1"/>
  <c r="V48" i="6"/>
  <c r="AC47" i="6"/>
  <c r="Y47" i="6"/>
  <c r="Z47" i="6" s="1"/>
  <c r="V47" i="6"/>
  <c r="AC46" i="6"/>
  <c r="Y46" i="6"/>
  <c r="Z46" i="6" s="1"/>
  <c r="V46" i="6"/>
  <c r="AC45" i="6"/>
  <c r="Y45" i="6"/>
  <c r="Z45" i="6" s="1"/>
  <c r="V45" i="6"/>
  <c r="AC44" i="6"/>
  <c r="Y44" i="6"/>
  <c r="Z44" i="6" s="1"/>
  <c r="V44" i="6"/>
  <c r="AC43" i="6"/>
  <c r="Y43" i="6"/>
  <c r="Z43" i="6" s="1"/>
  <c r="V43" i="6"/>
  <c r="AC42" i="6"/>
  <c r="Y42" i="6"/>
  <c r="Z42" i="6" s="1"/>
  <c r="V42" i="6"/>
  <c r="AC41" i="6"/>
  <c r="Y41" i="6"/>
  <c r="Z41" i="6" s="1"/>
  <c r="V41" i="6"/>
  <c r="AC40" i="6"/>
  <c r="Y40" i="6"/>
  <c r="Z40" i="6" s="1"/>
  <c r="V40" i="6"/>
  <c r="AC39" i="6"/>
  <c r="Y39" i="6"/>
  <c r="Z39" i="6" s="1"/>
  <c r="V39" i="6"/>
  <c r="AC38" i="6"/>
  <c r="Y38" i="6"/>
  <c r="Z38" i="6" s="1"/>
  <c r="V38" i="6"/>
  <c r="AC37" i="6"/>
  <c r="Y37" i="6"/>
  <c r="Z37" i="6" s="1"/>
  <c r="V37" i="6"/>
  <c r="AC36" i="6"/>
  <c r="Y36" i="6"/>
  <c r="Z36" i="6" s="1"/>
  <c r="V36" i="6"/>
  <c r="AC35" i="6"/>
  <c r="Y35" i="6"/>
  <c r="Z35" i="6" s="1"/>
  <c r="V35" i="6"/>
  <c r="AC34" i="6"/>
  <c r="Y34" i="6"/>
  <c r="Z34" i="6" s="1"/>
  <c r="V34" i="6"/>
  <c r="AC33" i="6"/>
  <c r="Y33" i="6"/>
  <c r="Z33" i="6" s="1"/>
  <c r="V33" i="6"/>
  <c r="AC32" i="6"/>
  <c r="Y32" i="6"/>
  <c r="Z32" i="6" s="1"/>
  <c r="V32" i="6"/>
  <c r="AC31" i="6"/>
  <c r="Y31" i="6"/>
  <c r="Z31" i="6" s="1"/>
  <c r="V31" i="6"/>
  <c r="AC30" i="6"/>
  <c r="Y30" i="6"/>
  <c r="Z30" i="6" s="1"/>
  <c r="V30" i="6"/>
  <c r="AC29" i="6"/>
  <c r="Y29" i="6"/>
  <c r="Z29" i="6" s="1"/>
  <c r="V29" i="6"/>
  <c r="AC28" i="6"/>
  <c r="Y28" i="6"/>
  <c r="Z28" i="6" s="1"/>
  <c r="V28" i="6"/>
  <c r="AC27" i="6"/>
  <c r="Y27" i="6"/>
  <c r="Z27" i="6" s="1"/>
  <c r="V27" i="6"/>
  <c r="AC26" i="6"/>
  <c r="Y26" i="6"/>
  <c r="Z26" i="6" s="1"/>
  <c r="V26" i="6"/>
  <c r="AC25" i="6"/>
  <c r="Y25" i="6"/>
  <c r="Z25" i="6" s="1"/>
  <c r="V25" i="6"/>
  <c r="AC24" i="6"/>
  <c r="Y24" i="6"/>
  <c r="Z24" i="6" s="1"/>
  <c r="V24" i="6"/>
  <c r="AC23" i="6"/>
  <c r="Y23" i="6"/>
  <c r="Z23" i="6" s="1"/>
  <c r="V23" i="6"/>
  <c r="AC22" i="6"/>
  <c r="Y22" i="6"/>
  <c r="Z22" i="6" s="1"/>
  <c r="V22" i="6"/>
  <c r="AC21" i="6"/>
  <c r="Y21" i="6"/>
  <c r="Z21" i="6" s="1"/>
  <c r="V21" i="6"/>
  <c r="AC20" i="6"/>
  <c r="Y20" i="6"/>
  <c r="Z20" i="6" s="1"/>
  <c r="V20" i="6"/>
  <c r="AC19" i="6"/>
  <c r="Y19" i="6"/>
  <c r="Z19" i="6" s="1"/>
  <c r="V19" i="6"/>
  <c r="AC18" i="6"/>
  <c r="Y18" i="6"/>
  <c r="Z18" i="6" s="1"/>
  <c r="V18" i="6"/>
  <c r="AC17" i="6"/>
  <c r="Y17" i="6"/>
  <c r="Z17" i="6" s="1"/>
  <c r="V17" i="6"/>
  <c r="AC16" i="6"/>
  <c r="Y16" i="6"/>
  <c r="Z16" i="6" s="1"/>
  <c r="V16" i="6"/>
  <c r="AC15" i="6"/>
  <c r="Y15" i="6"/>
  <c r="Z15" i="6" s="1"/>
  <c r="V15" i="6"/>
  <c r="AC14" i="6"/>
  <c r="Y14" i="6"/>
  <c r="Z14" i="6" s="1"/>
  <c r="V14" i="6"/>
  <c r="AC13" i="6"/>
  <c r="Y13" i="6"/>
  <c r="Z13" i="6" s="1"/>
  <c r="V13" i="6"/>
  <c r="AC12" i="6"/>
  <c r="Y12" i="6"/>
  <c r="Z12" i="6" s="1"/>
  <c r="V12" i="6"/>
  <c r="AC11" i="6"/>
  <c r="Y11" i="6"/>
  <c r="Z11" i="6" s="1"/>
  <c r="V11" i="6"/>
  <c r="AC10" i="6"/>
  <c r="Y10" i="6"/>
  <c r="Z10" i="6" s="1"/>
  <c r="V10" i="6"/>
  <c r="AC9" i="6"/>
  <c r="Y9" i="6"/>
  <c r="Z9" i="6" s="1"/>
  <c r="V9" i="6"/>
  <c r="AC8" i="6"/>
  <c r="Y8" i="6"/>
  <c r="Z8" i="6" s="1"/>
  <c r="V8" i="6"/>
  <c r="AC7" i="6"/>
  <c r="Y7" i="6"/>
  <c r="Z7" i="6" s="1"/>
  <c r="V7" i="6"/>
  <c r="AC6" i="6"/>
  <c r="Y6" i="6"/>
  <c r="Z6" i="6" s="1"/>
  <c r="V6" i="6"/>
  <c r="AC5" i="6"/>
  <c r="Y5" i="6"/>
  <c r="Z5" i="6" s="1"/>
  <c r="V5" i="6"/>
  <c r="AC4" i="6"/>
  <c r="Y4" i="6"/>
  <c r="Z4" i="6" s="1"/>
  <c r="V4" i="6"/>
  <c r="AC3" i="6"/>
  <c r="Y3" i="6"/>
  <c r="Z3" i="6" s="1"/>
  <c r="V3" i="6"/>
  <c r="AC2" i="6"/>
  <c r="Y2" i="6"/>
  <c r="Z2" i="6" s="1"/>
  <c r="V2" i="6"/>
  <c r="F78" i="8"/>
  <c r="K73" i="8"/>
  <c r="O38" i="8"/>
  <c r="K38" i="8"/>
  <c r="H38" i="8"/>
  <c r="T38" i="8" s="1"/>
  <c r="O52" i="8"/>
  <c r="K52" i="8"/>
  <c r="H52" i="8"/>
  <c r="T52" i="8" s="1"/>
  <c r="O14" i="8"/>
  <c r="K14" i="8"/>
  <c r="H14" i="8"/>
  <c r="T14" i="8" s="1"/>
  <c r="O32" i="8"/>
  <c r="K32" i="8"/>
  <c r="H32" i="8"/>
  <c r="T32" i="8" s="1"/>
  <c r="O54" i="8"/>
  <c r="K54" i="8"/>
  <c r="H54" i="8"/>
  <c r="T54" i="8" s="1"/>
  <c r="O39" i="8"/>
  <c r="K39" i="8"/>
  <c r="H39" i="8"/>
  <c r="L39" i="8" s="1"/>
  <c r="O31" i="8"/>
  <c r="K31" i="8"/>
  <c r="H31" i="8"/>
  <c r="T31" i="8" s="1"/>
  <c r="O57" i="8"/>
  <c r="K57" i="8"/>
  <c r="H57" i="8"/>
  <c r="O24" i="8"/>
  <c r="K24" i="8"/>
  <c r="H24" i="8"/>
  <c r="T24" i="8" s="1"/>
  <c r="O10" i="8"/>
  <c r="K10" i="8"/>
  <c r="H10" i="8"/>
  <c r="L10" i="8" s="1"/>
  <c r="O27" i="8"/>
  <c r="K27" i="8"/>
  <c r="H27" i="8"/>
  <c r="T27" i="8" s="1"/>
  <c r="O63" i="8"/>
  <c r="K63" i="8"/>
  <c r="H63" i="8"/>
  <c r="T63" i="8" s="1"/>
  <c r="O42" i="8"/>
  <c r="K42" i="8"/>
  <c r="H42" i="8"/>
  <c r="T42" i="8" s="1"/>
  <c r="O3" i="8"/>
  <c r="K3" i="8"/>
  <c r="H3" i="8"/>
  <c r="T3" i="8" s="1"/>
  <c r="O48" i="8"/>
  <c r="K48" i="8"/>
  <c r="H48" i="8"/>
  <c r="T48" i="8" s="1"/>
  <c r="O58" i="8"/>
  <c r="K58" i="8"/>
  <c r="G58" i="8"/>
  <c r="H58" i="8" s="1"/>
  <c r="T58" i="8" s="1"/>
  <c r="O50" i="8"/>
  <c r="K50" i="8"/>
  <c r="H50" i="8"/>
  <c r="T50" i="8" s="1"/>
  <c r="O34" i="8"/>
  <c r="K34" i="8"/>
  <c r="H34" i="8"/>
  <c r="T34" i="8" s="1"/>
  <c r="O16" i="8"/>
  <c r="K16" i="8"/>
  <c r="H16" i="8"/>
  <c r="T16" i="8" s="1"/>
  <c r="O25" i="8"/>
  <c r="K25" i="8"/>
  <c r="H25" i="8"/>
  <c r="T25" i="8" s="1"/>
  <c r="O6" i="8"/>
  <c r="K6" i="8"/>
  <c r="H6" i="8"/>
  <c r="T6" i="8" s="1"/>
  <c r="O26" i="8"/>
  <c r="K26" i="8"/>
  <c r="H26" i="8"/>
  <c r="T26" i="8" s="1"/>
  <c r="O23" i="8"/>
  <c r="K23" i="8"/>
  <c r="H23" i="8"/>
  <c r="T23" i="8" s="1"/>
  <c r="O40" i="8"/>
  <c r="K40" i="8"/>
  <c r="H40" i="8"/>
  <c r="T40" i="8" s="1"/>
  <c r="O13" i="8"/>
  <c r="K13" i="8"/>
  <c r="H13" i="8"/>
  <c r="T13" i="8" s="1"/>
  <c r="O28" i="8"/>
  <c r="K28" i="8"/>
  <c r="H28" i="8"/>
  <c r="T28" i="8" s="1"/>
  <c r="O46" i="8"/>
  <c r="K46" i="8"/>
  <c r="H46" i="8"/>
  <c r="T46" i="8" s="1"/>
  <c r="O36" i="8"/>
  <c r="K36" i="8"/>
  <c r="H36" i="8"/>
  <c r="T36" i="8" s="1"/>
  <c r="O35" i="8"/>
  <c r="K35" i="8"/>
  <c r="H35" i="8"/>
  <c r="T35" i="8" s="1"/>
  <c r="O60" i="8"/>
  <c r="K60" i="8"/>
  <c r="H60" i="8"/>
  <c r="T60" i="8" s="1"/>
  <c r="O12" i="8"/>
  <c r="K12" i="8"/>
  <c r="H12" i="8"/>
  <c r="T12" i="8" s="1"/>
  <c r="O18" i="8"/>
  <c r="K18" i="8"/>
  <c r="H18" i="8"/>
  <c r="T18" i="8" s="1"/>
  <c r="O22" i="8"/>
  <c r="K22" i="8"/>
  <c r="H22" i="8"/>
  <c r="T22" i="8" s="1"/>
  <c r="O9" i="8"/>
  <c r="K9" i="8"/>
  <c r="H9" i="8"/>
  <c r="T9" i="8" s="1"/>
  <c r="O8" i="8"/>
  <c r="K8" i="8"/>
  <c r="H8" i="8"/>
  <c r="T8" i="8" s="1"/>
  <c r="O17" i="8"/>
  <c r="K17" i="8"/>
  <c r="H17" i="8"/>
  <c r="T17" i="8" s="1"/>
  <c r="O49" i="8"/>
  <c r="K49" i="8"/>
  <c r="L49" i="8" s="1"/>
  <c r="H49" i="8"/>
  <c r="T49" i="8" s="1"/>
  <c r="O37" i="8"/>
  <c r="K37" i="8"/>
  <c r="H37" i="8"/>
  <c r="T37" i="8" s="1"/>
  <c r="O61" i="8"/>
  <c r="K61" i="8"/>
  <c r="H61" i="8"/>
  <c r="T61" i="8" s="1"/>
  <c r="O41" i="8"/>
  <c r="K41" i="8"/>
  <c r="H41" i="8"/>
  <c r="T41" i="8" s="1"/>
  <c r="O62" i="8"/>
  <c r="K62" i="8"/>
  <c r="L62" i="8" s="1"/>
  <c r="H62" i="8"/>
  <c r="T62" i="8" s="1"/>
  <c r="O5" i="8"/>
  <c r="K5" i="8"/>
  <c r="H5" i="8"/>
  <c r="T5" i="8" s="1"/>
  <c r="O33" i="8"/>
  <c r="K33" i="8"/>
  <c r="H33" i="8"/>
  <c r="T33" i="8" s="1"/>
  <c r="O59" i="8"/>
  <c r="K59" i="8"/>
  <c r="H59" i="8"/>
  <c r="T59" i="8" s="1"/>
  <c r="O45" i="8"/>
  <c r="K45" i="8"/>
  <c r="H45" i="8"/>
  <c r="T45" i="8" s="1"/>
  <c r="O56" i="8"/>
  <c r="K56" i="8"/>
  <c r="H56" i="8"/>
  <c r="T56" i="8" s="1"/>
  <c r="O43" i="8"/>
  <c r="K43" i="8"/>
  <c r="H43" i="8"/>
  <c r="T43" i="8" s="1"/>
  <c r="O21" i="8"/>
  <c r="K21" i="8"/>
  <c r="H21" i="8"/>
  <c r="T21" i="8" s="1"/>
  <c r="O4" i="8"/>
  <c r="K4" i="8"/>
  <c r="H4" i="8"/>
  <c r="T4" i="8" s="1"/>
  <c r="O15" i="8"/>
  <c r="K15" i="8"/>
  <c r="H15" i="8"/>
  <c r="T15" i="8" s="1"/>
  <c r="O11" i="8"/>
  <c r="K11" i="8"/>
  <c r="H11" i="8"/>
  <c r="T11" i="8" s="1"/>
  <c r="O30" i="8"/>
  <c r="K30" i="8"/>
  <c r="H30" i="8"/>
  <c r="T30" i="8" s="1"/>
  <c r="O53" i="8"/>
  <c r="K53" i="8"/>
  <c r="H53" i="8"/>
  <c r="T53" i="8" s="1"/>
  <c r="O2" i="8"/>
  <c r="K2" i="8"/>
  <c r="H2" i="8"/>
  <c r="T2" i="8" s="1"/>
  <c r="O47" i="8"/>
  <c r="K47" i="8"/>
  <c r="H47" i="8"/>
  <c r="T47" i="8" s="1"/>
  <c r="O55" i="8"/>
  <c r="K55" i="8"/>
  <c r="H55" i="8"/>
  <c r="T55" i="8" s="1"/>
  <c r="O1" i="8"/>
  <c r="K1" i="8"/>
  <c r="H1" i="8"/>
  <c r="T1" i="8" s="1"/>
  <c r="O44" i="8"/>
  <c r="K44" i="8"/>
  <c r="H44" i="8"/>
  <c r="T44" i="8" s="1"/>
  <c r="O29" i="8"/>
  <c r="K29" i="8"/>
  <c r="H29" i="8"/>
  <c r="T29" i="8" s="1"/>
  <c r="O7" i="8"/>
  <c r="K7" i="8"/>
  <c r="H7" i="8"/>
  <c r="T7" i="8" s="1"/>
  <c r="O51" i="8"/>
  <c r="K51" i="8"/>
  <c r="H51" i="8"/>
  <c r="T51" i="8" s="1"/>
  <c r="O19" i="8"/>
  <c r="K19" i="8"/>
  <c r="H19" i="8"/>
  <c r="T19" i="8" s="1"/>
  <c r="O20" i="8"/>
  <c r="K20" i="8"/>
  <c r="H20" i="8"/>
  <c r="T20" i="8" s="1"/>
  <c r="G70" i="8"/>
  <c r="I65" i="6"/>
  <c r="J65" i="6"/>
  <c r="N65" i="6"/>
  <c r="G65" i="6"/>
  <c r="L39" i="6"/>
  <c r="H39" i="6"/>
  <c r="F39" i="6" s="1"/>
  <c r="L53" i="6"/>
  <c r="H53" i="6"/>
  <c r="F53" i="6" s="1"/>
  <c r="L15" i="6"/>
  <c r="H15" i="6"/>
  <c r="F15" i="6" s="1"/>
  <c r="L33" i="6"/>
  <c r="H33" i="6"/>
  <c r="F33" i="6" s="1"/>
  <c r="L55" i="6"/>
  <c r="H55" i="6"/>
  <c r="F55" i="6" s="1"/>
  <c r="L40" i="6"/>
  <c r="H40" i="6"/>
  <c r="F40" i="6" s="1"/>
  <c r="L32" i="6"/>
  <c r="H32" i="6"/>
  <c r="F32" i="6" s="1"/>
  <c r="L58" i="6"/>
  <c r="H58" i="6"/>
  <c r="F58" i="6" s="1"/>
  <c r="L25" i="6"/>
  <c r="H25" i="6"/>
  <c r="F25" i="6" s="1"/>
  <c r="L11" i="6"/>
  <c r="H11" i="6"/>
  <c r="F11" i="6" s="1"/>
  <c r="L28" i="6"/>
  <c r="H28" i="6"/>
  <c r="F28" i="6" s="1"/>
  <c r="L64" i="6"/>
  <c r="H64" i="6"/>
  <c r="F64" i="6" s="1"/>
  <c r="L43" i="6"/>
  <c r="H43" i="6"/>
  <c r="F43" i="6" s="1"/>
  <c r="L4" i="6"/>
  <c r="H4" i="6"/>
  <c r="F4" i="6" s="1"/>
  <c r="L49" i="6"/>
  <c r="H49" i="6"/>
  <c r="F49" i="6" s="1"/>
  <c r="L59" i="6"/>
  <c r="H59" i="6"/>
  <c r="F59" i="6" s="1"/>
  <c r="L51" i="6"/>
  <c r="H51" i="6"/>
  <c r="F51" i="6" s="1"/>
  <c r="L35" i="6"/>
  <c r="H35" i="6"/>
  <c r="F35" i="6" s="1"/>
  <c r="L17" i="6"/>
  <c r="H17" i="6"/>
  <c r="F17" i="6" s="1"/>
  <c r="L26" i="6"/>
  <c r="H26" i="6"/>
  <c r="F26" i="6" s="1"/>
  <c r="L7" i="6"/>
  <c r="H7" i="6"/>
  <c r="F7" i="6" s="1"/>
  <c r="L27" i="6"/>
  <c r="H27" i="6"/>
  <c r="F27" i="6" s="1"/>
  <c r="L24" i="6"/>
  <c r="H24" i="6"/>
  <c r="F24" i="6" s="1"/>
  <c r="L41" i="6"/>
  <c r="H41" i="6"/>
  <c r="F41" i="6" s="1"/>
  <c r="L14" i="6"/>
  <c r="H14" i="6"/>
  <c r="F14" i="6" s="1"/>
  <c r="L29" i="6"/>
  <c r="H29" i="6"/>
  <c r="F29" i="6" s="1"/>
  <c r="L47" i="6"/>
  <c r="H47" i="6"/>
  <c r="F47" i="6" s="1"/>
  <c r="L37" i="6"/>
  <c r="H37" i="6"/>
  <c r="F37" i="6" s="1"/>
  <c r="L36" i="6"/>
  <c r="H36" i="6"/>
  <c r="F36" i="6" s="1"/>
  <c r="L61" i="6"/>
  <c r="H61" i="6"/>
  <c r="F61" i="6" s="1"/>
  <c r="L13" i="6"/>
  <c r="H13" i="6"/>
  <c r="F13" i="6" s="1"/>
  <c r="L19" i="6"/>
  <c r="H19" i="6"/>
  <c r="F19" i="6" s="1"/>
  <c r="L23" i="6"/>
  <c r="H23" i="6"/>
  <c r="F23" i="6" s="1"/>
  <c r="L10" i="6"/>
  <c r="H10" i="6"/>
  <c r="F10" i="6" s="1"/>
  <c r="L9" i="6"/>
  <c r="H9" i="6"/>
  <c r="F9" i="6" s="1"/>
  <c r="L18" i="6"/>
  <c r="H18" i="6"/>
  <c r="F18" i="6" s="1"/>
  <c r="L50" i="6"/>
  <c r="H50" i="6"/>
  <c r="F50" i="6" s="1"/>
  <c r="L38" i="6"/>
  <c r="H38" i="6"/>
  <c r="F38" i="6" s="1"/>
  <c r="L62" i="6"/>
  <c r="H62" i="6"/>
  <c r="F62" i="6" s="1"/>
  <c r="L42" i="6"/>
  <c r="H42" i="6"/>
  <c r="F42" i="6" s="1"/>
  <c r="L63" i="6"/>
  <c r="H63" i="6"/>
  <c r="F63" i="6" s="1"/>
  <c r="L6" i="6"/>
  <c r="H6" i="6"/>
  <c r="F6" i="6" s="1"/>
  <c r="L34" i="6"/>
  <c r="H34" i="6"/>
  <c r="F34" i="6" s="1"/>
  <c r="L60" i="6"/>
  <c r="H60" i="6"/>
  <c r="F60" i="6" s="1"/>
  <c r="L46" i="6"/>
  <c r="H46" i="6"/>
  <c r="F46" i="6" s="1"/>
  <c r="L57" i="6"/>
  <c r="H57" i="6"/>
  <c r="F57" i="6" s="1"/>
  <c r="L44" i="6"/>
  <c r="H44" i="6"/>
  <c r="F44" i="6" s="1"/>
  <c r="L22" i="6"/>
  <c r="H22" i="6"/>
  <c r="F22" i="6" s="1"/>
  <c r="L5" i="6"/>
  <c r="H5" i="6"/>
  <c r="F5" i="6" s="1"/>
  <c r="L16" i="6"/>
  <c r="H16" i="6"/>
  <c r="F16" i="6" s="1"/>
  <c r="L12" i="6"/>
  <c r="H12" i="6"/>
  <c r="F12" i="6" s="1"/>
  <c r="L31" i="6"/>
  <c r="H31" i="6"/>
  <c r="F31" i="6" s="1"/>
  <c r="L54" i="6"/>
  <c r="H54" i="6"/>
  <c r="F54" i="6" s="1"/>
  <c r="L3" i="6"/>
  <c r="H3" i="6"/>
  <c r="F3" i="6" s="1"/>
  <c r="L48" i="6"/>
  <c r="H48" i="6"/>
  <c r="F48" i="6" s="1"/>
  <c r="L56" i="6"/>
  <c r="H56" i="6"/>
  <c r="F56" i="6" s="1"/>
  <c r="L2" i="6"/>
  <c r="L65" i="6" s="1"/>
  <c r="H2" i="6"/>
  <c r="F2" i="6" s="1"/>
  <c r="L45" i="6"/>
  <c r="H45" i="6"/>
  <c r="F45" i="6" s="1"/>
  <c r="L30" i="6"/>
  <c r="H30" i="6"/>
  <c r="F30" i="6" s="1"/>
  <c r="L8" i="6"/>
  <c r="H8" i="6"/>
  <c r="F8" i="6" s="1"/>
  <c r="L52" i="6"/>
  <c r="H52" i="6"/>
  <c r="F52" i="6" s="1"/>
  <c r="L20" i="6"/>
  <c r="H20" i="6"/>
  <c r="F20" i="6" s="1"/>
  <c r="L21" i="6"/>
  <c r="H21" i="6"/>
  <c r="F21" i="6" s="1"/>
  <c r="F91" i="5"/>
  <c r="G91" i="5"/>
  <c r="I91" i="5"/>
  <c r="M91" i="5"/>
  <c r="H16" i="5"/>
  <c r="H13" i="5"/>
  <c r="H177" i="5"/>
  <c r="T177" i="5" s="1"/>
  <c r="H178" i="5"/>
  <c r="T178" i="5" s="1"/>
  <c r="H179" i="5"/>
  <c r="T179" i="5" s="1"/>
  <c r="H180" i="5"/>
  <c r="T180" i="5" s="1"/>
  <c r="H181" i="5"/>
  <c r="T181" i="5" s="1"/>
  <c r="H182" i="5"/>
  <c r="T182" i="5" s="1"/>
  <c r="H183" i="5"/>
  <c r="T183" i="5" s="1"/>
  <c r="H184" i="5"/>
  <c r="T184" i="5" s="1"/>
  <c r="H185" i="5"/>
  <c r="T185" i="5" s="1"/>
  <c r="H186" i="5"/>
  <c r="T186" i="5" s="1"/>
  <c r="H187" i="5"/>
  <c r="T187" i="5" s="1"/>
  <c r="H188" i="5"/>
  <c r="T188" i="5" s="1"/>
  <c r="H189" i="5"/>
  <c r="T189" i="5" s="1"/>
  <c r="H190" i="5"/>
  <c r="T190" i="5" s="1"/>
  <c r="H191" i="5"/>
  <c r="T191" i="5" s="1"/>
  <c r="H192" i="5"/>
  <c r="T192" i="5" s="1"/>
  <c r="H193" i="5"/>
  <c r="T193" i="5" s="1"/>
  <c r="H194" i="5"/>
  <c r="T194" i="5" s="1"/>
  <c r="H195" i="5"/>
  <c r="T195" i="5" s="1"/>
  <c r="H196" i="5"/>
  <c r="T196" i="5" s="1"/>
  <c r="H197" i="5"/>
  <c r="T197" i="5" s="1"/>
  <c r="H198" i="5"/>
  <c r="T198" i="5" s="1"/>
  <c r="H199" i="5"/>
  <c r="T199" i="5" s="1"/>
  <c r="H200" i="5"/>
  <c r="T200" i="5" s="1"/>
  <c r="H201" i="5"/>
  <c r="T201" i="5" s="1"/>
  <c r="H202" i="5"/>
  <c r="T202" i="5" s="1"/>
  <c r="H176" i="5"/>
  <c r="T176" i="5" s="1"/>
  <c r="T175" i="5"/>
  <c r="H174" i="5"/>
  <c r="T174" i="5" s="1"/>
  <c r="H173" i="5"/>
  <c r="T173" i="5" s="1"/>
  <c r="H172" i="5"/>
  <c r="T172" i="5" s="1"/>
  <c r="H171" i="5"/>
  <c r="T171" i="5" s="1"/>
  <c r="H170" i="5"/>
  <c r="T170" i="5" s="1"/>
  <c r="H169" i="5"/>
  <c r="T169" i="5" s="1"/>
  <c r="H168" i="5"/>
  <c r="T168" i="5" s="1"/>
  <c r="H167" i="5"/>
  <c r="T167" i="5" s="1"/>
  <c r="H166" i="5"/>
  <c r="T166" i="5" s="1"/>
  <c r="H165" i="5"/>
  <c r="T165" i="5" s="1"/>
  <c r="H164" i="5"/>
  <c r="T164" i="5" s="1"/>
  <c r="H163" i="5"/>
  <c r="T163" i="5" s="1"/>
  <c r="H162" i="5"/>
  <c r="T162" i="5" s="1"/>
  <c r="H161" i="5"/>
  <c r="T161" i="5" s="1"/>
  <c r="H160" i="5"/>
  <c r="T160" i="5" s="1"/>
  <c r="H159" i="5"/>
  <c r="T159" i="5" s="1"/>
  <c r="H158" i="5"/>
  <c r="T158" i="5" s="1"/>
  <c r="H157" i="5"/>
  <c r="T157" i="5" s="1"/>
  <c r="H156" i="5"/>
  <c r="T156" i="5" s="1"/>
  <c r="H155" i="5"/>
  <c r="T155" i="5" s="1"/>
  <c r="H154" i="5"/>
  <c r="T154" i="5" s="1"/>
  <c r="H153" i="5"/>
  <c r="T153" i="5" s="1"/>
  <c r="H152" i="5"/>
  <c r="T152" i="5" s="1"/>
  <c r="H151" i="5"/>
  <c r="T151" i="5" s="1"/>
  <c r="H150" i="5"/>
  <c r="T150" i="5" s="1"/>
  <c r="H149" i="5"/>
  <c r="T149" i="5" s="1"/>
  <c r="H148" i="5"/>
  <c r="T148" i="5" s="1"/>
  <c r="H147" i="5"/>
  <c r="T147" i="5" s="1"/>
  <c r="H146" i="5"/>
  <c r="T146" i="5" s="1"/>
  <c r="H145" i="5"/>
  <c r="T145" i="5" s="1"/>
  <c r="H144" i="5"/>
  <c r="T144" i="5" s="1"/>
  <c r="H143" i="5"/>
  <c r="T143" i="5" s="1"/>
  <c r="H142" i="5"/>
  <c r="T142" i="5" s="1"/>
  <c r="H141" i="5"/>
  <c r="T141" i="5" s="1"/>
  <c r="H140" i="5"/>
  <c r="T140" i="5" s="1"/>
  <c r="H138" i="5"/>
  <c r="T138" i="5" s="1"/>
  <c r="H137" i="5"/>
  <c r="T137" i="5" s="1"/>
  <c r="H136" i="5"/>
  <c r="T136" i="5" s="1"/>
  <c r="H135" i="5"/>
  <c r="T135" i="5" s="1"/>
  <c r="H134" i="5"/>
  <c r="T134" i="5" s="1"/>
  <c r="H133" i="5"/>
  <c r="T133" i="5" s="1"/>
  <c r="H132" i="5"/>
  <c r="T132" i="5" s="1"/>
  <c r="H131" i="5"/>
  <c r="T131" i="5" s="1"/>
  <c r="H130" i="5"/>
  <c r="T130" i="5" s="1"/>
  <c r="H129" i="5"/>
  <c r="T129" i="5" s="1"/>
  <c r="H128" i="5"/>
  <c r="T128" i="5" s="1"/>
  <c r="H127" i="5"/>
  <c r="T127" i="5" s="1"/>
  <c r="H126" i="5"/>
  <c r="T126" i="5" s="1"/>
  <c r="H125" i="5"/>
  <c r="T125" i="5" s="1"/>
  <c r="H124" i="5"/>
  <c r="T124" i="5" s="1"/>
  <c r="H123" i="5"/>
  <c r="T123" i="5" s="1"/>
  <c r="H122" i="5"/>
  <c r="T122" i="5" s="1"/>
  <c r="H121" i="5"/>
  <c r="T121" i="5" s="1"/>
  <c r="H120" i="5"/>
  <c r="T120" i="5" s="1"/>
  <c r="H119" i="5"/>
  <c r="T119" i="5" s="1"/>
  <c r="H118" i="5"/>
  <c r="T118" i="5" s="1"/>
  <c r="H117" i="5"/>
  <c r="T117" i="5" s="1"/>
  <c r="H116" i="5"/>
  <c r="T116" i="5" s="1"/>
  <c r="H115" i="5"/>
  <c r="T115" i="5" s="1"/>
  <c r="H114" i="5"/>
  <c r="T114" i="5" s="1"/>
  <c r="H113" i="5"/>
  <c r="T113" i="5" s="1"/>
  <c r="H112" i="5"/>
  <c r="H111" i="5"/>
  <c r="T111" i="5" s="1"/>
  <c r="H110" i="5"/>
  <c r="T110" i="5" s="1"/>
  <c r="H109" i="5"/>
  <c r="T109" i="5" s="1"/>
  <c r="H108" i="5"/>
  <c r="T108" i="5" s="1"/>
  <c r="H107" i="5"/>
  <c r="T107" i="5" s="1"/>
  <c r="H106" i="5"/>
  <c r="T106" i="5" s="1"/>
  <c r="H105" i="5"/>
  <c r="T105" i="5" s="1"/>
  <c r="H104" i="5"/>
  <c r="T104" i="5" s="1"/>
  <c r="H103" i="5"/>
  <c r="T103" i="5" s="1"/>
  <c r="H102" i="5"/>
  <c r="T102" i="5" s="1"/>
  <c r="H101" i="5"/>
  <c r="T101" i="5" s="1"/>
  <c r="H100" i="5"/>
  <c r="T100" i="5" s="1"/>
  <c r="H99" i="5"/>
  <c r="T99" i="5" s="1"/>
  <c r="H98" i="5"/>
  <c r="T98" i="5" s="1"/>
  <c r="H97" i="5"/>
  <c r="T97" i="5" s="1"/>
  <c r="H96" i="5"/>
  <c r="T96" i="5" s="1"/>
  <c r="H95" i="5"/>
  <c r="T95" i="5" s="1"/>
  <c r="H94" i="5"/>
  <c r="T94" i="5" s="1"/>
  <c r="H93" i="5"/>
  <c r="T93" i="5" s="1"/>
  <c r="H92" i="5"/>
  <c r="T92" i="5" s="1"/>
  <c r="G139" i="5"/>
  <c r="F222" i="5"/>
  <c r="M205" i="5"/>
  <c r="O205" i="5" s="1"/>
  <c r="I205" i="5"/>
  <c r="K205" i="5" s="1"/>
  <c r="L97" i="11" l="1"/>
  <c r="L48" i="11"/>
  <c r="L98" i="11"/>
  <c r="L103" i="11"/>
  <c r="L111" i="11"/>
  <c r="L102" i="11"/>
  <c r="L13" i="10"/>
  <c r="L56" i="10"/>
  <c r="L68" i="10"/>
  <c r="L76" i="10"/>
  <c r="L84" i="10"/>
  <c r="L66" i="10"/>
  <c r="L50" i="10"/>
  <c r="L58" i="10"/>
  <c r="L70" i="10"/>
  <c r="L26" i="10"/>
  <c r="L30" i="10"/>
  <c r="L40" i="10"/>
  <c r="L30" i="11"/>
  <c r="L47" i="11"/>
  <c r="L3" i="11"/>
  <c r="L114" i="11" s="1"/>
  <c r="L18" i="11"/>
  <c r="L57" i="11"/>
  <c r="L46" i="11"/>
  <c r="L40" i="11"/>
  <c r="L7" i="11"/>
  <c r="L23" i="11"/>
  <c r="L64" i="11"/>
  <c r="L13" i="11"/>
  <c r="L20" i="11"/>
  <c r="L58" i="11"/>
  <c r="L27" i="11"/>
  <c r="L110" i="11"/>
  <c r="L87" i="11"/>
  <c r="L90" i="11"/>
  <c r="L71" i="11"/>
  <c r="L73" i="11"/>
  <c r="L75" i="11"/>
  <c r="L77" i="11"/>
  <c r="L79" i="11"/>
  <c r="L81" i="11"/>
  <c r="L83" i="11"/>
  <c r="L85" i="11"/>
  <c r="L93" i="11"/>
  <c r="L105" i="11"/>
  <c r="L12" i="11"/>
  <c r="L45" i="11"/>
  <c r="L63" i="11"/>
  <c r="L4" i="11"/>
  <c r="L43" i="11"/>
  <c r="L55" i="11"/>
  <c r="L10" i="11"/>
  <c r="L101" i="11"/>
  <c r="L113" i="11"/>
  <c r="L70" i="11"/>
  <c r="L72" i="11"/>
  <c r="L74" i="11"/>
  <c r="L76" i="11"/>
  <c r="L78" i="11"/>
  <c r="L80" i="11"/>
  <c r="L82" i="11"/>
  <c r="L84" i="11"/>
  <c r="L9" i="11"/>
  <c r="L65" i="11"/>
  <c r="L68" i="11"/>
  <c r="L89" i="11"/>
  <c r="L94" i="11"/>
  <c r="L106" i="11"/>
  <c r="L109" i="11"/>
  <c r="L15" i="11"/>
  <c r="L38" i="11"/>
  <c r="L28" i="11"/>
  <c r="L42" i="11"/>
  <c r="L26" i="11"/>
  <c r="L8" i="11"/>
  <c r="L21" i="11"/>
  <c r="L49" i="11"/>
  <c r="L61" i="11"/>
  <c r="L25" i="11"/>
  <c r="L67" i="11"/>
  <c r="L92" i="11"/>
  <c r="L100" i="11"/>
  <c r="L108" i="11"/>
  <c r="L29" i="11"/>
  <c r="L66" i="11"/>
  <c r="L91" i="11"/>
  <c r="L99" i="11"/>
  <c r="L107" i="11"/>
  <c r="L24" i="11"/>
  <c r="L32" i="11"/>
  <c r="L41" i="11"/>
  <c r="L34" i="11"/>
  <c r="L33" i="11"/>
  <c r="L60" i="11"/>
  <c r="L19" i="11"/>
  <c r="L22" i="11"/>
  <c r="L36" i="11"/>
  <c r="L54" i="11"/>
  <c r="L88" i="11"/>
  <c r="L96" i="11"/>
  <c r="L104" i="11"/>
  <c r="L112" i="11"/>
  <c r="L17" i="11"/>
  <c r="L56" i="11"/>
  <c r="L16" i="11"/>
  <c r="L44" i="11"/>
  <c r="L59" i="11"/>
  <c r="L53" i="11"/>
  <c r="L11" i="11"/>
  <c r="T67" i="11"/>
  <c r="T88" i="11"/>
  <c r="T90" i="11"/>
  <c r="T92" i="11"/>
  <c r="T94" i="11"/>
  <c r="T96" i="11"/>
  <c r="T98" i="11"/>
  <c r="T100" i="11"/>
  <c r="T102" i="11"/>
  <c r="T104" i="11"/>
  <c r="T106" i="11"/>
  <c r="T108" i="11"/>
  <c r="T110" i="11"/>
  <c r="T112" i="11"/>
  <c r="L52" i="11"/>
  <c r="L31" i="11"/>
  <c r="L14" i="11"/>
  <c r="L37" i="11"/>
  <c r="L39" i="11"/>
  <c r="L5" i="11"/>
  <c r="L50" i="11"/>
  <c r="L69" i="11"/>
  <c r="L6" i="11"/>
  <c r="L35" i="11"/>
  <c r="L62" i="11"/>
  <c r="L51" i="11"/>
  <c r="G121" i="11"/>
  <c r="T57" i="11"/>
  <c r="T62" i="11"/>
  <c r="T38" i="11"/>
  <c r="T8" i="11"/>
  <c r="T64" i="11"/>
  <c r="T3" i="11"/>
  <c r="T40" i="11"/>
  <c r="T42" i="11"/>
  <c r="T51" i="11"/>
  <c r="T20" i="11"/>
  <c r="T22" i="11"/>
  <c r="T54" i="11"/>
  <c r="L11" i="10"/>
  <c r="L24" i="10"/>
  <c r="L54" i="10"/>
  <c r="L78" i="10"/>
  <c r="L9" i="10"/>
  <c r="L22" i="10"/>
  <c r="L36" i="10"/>
  <c r="L44" i="10"/>
  <c r="L62" i="10"/>
  <c r="L74" i="10"/>
  <c r="L88" i="10"/>
  <c r="L5" i="10"/>
  <c r="L7" i="10"/>
  <c r="L18" i="10"/>
  <c r="L20" i="10"/>
  <c r="L60" i="10"/>
  <c r="L72" i="10"/>
  <c r="L86" i="10"/>
  <c r="L48" i="10"/>
  <c r="L52" i="10"/>
  <c r="L3" i="10"/>
  <c r="L38" i="10"/>
  <c r="L42" i="10"/>
  <c r="L64" i="10"/>
  <c r="L80" i="10"/>
  <c r="T3" i="10"/>
  <c r="P91" i="10"/>
  <c r="T66" i="10"/>
  <c r="L11" i="9"/>
  <c r="L15" i="9"/>
  <c r="L19" i="9"/>
  <c r="L5" i="9"/>
  <c r="L7" i="9"/>
  <c r="L17" i="9"/>
  <c r="L28" i="9"/>
  <c r="L32" i="9"/>
  <c r="L14" i="9"/>
  <c r="L22" i="9"/>
  <c r="L26" i="9"/>
  <c r="L34" i="9"/>
  <c r="L36" i="9"/>
  <c r="L42" i="9"/>
  <c r="L44" i="9"/>
  <c r="L50" i="9"/>
  <c r="L13" i="9"/>
  <c r="L21" i="9"/>
  <c r="L3" i="9"/>
  <c r="L10" i="9"/>
  <c r="L18" i="9"/>
  <c r="L24" i="9"/>
  <c r="L30" i="9"/>
  <c r="L38" i="9"/>
  <c r="L40" i="9"/>
  <c r="L46" i="9"/>
  <c r="L48" i="9"/>
  <c r="L4" i="9"/>
  <c r="L8" i="9"/>
  <c r="L12" i="9"/>
  <c r="L16" i="9"/>
  <c r="L20" i="9"/>
  <c r="T28" i="9"/>
  <c r="T32" i="9"/>
  <c r="L6" i="9"/>
  <c r="L25" i="9"/>
  <c r="T25" i="9"/>
  <c r="L29" i="9"/>
  <c r="T29" i="9"/>
  <c r="L33" i="9"/>
  <c r="T33" i="9"/>
  <c r="L37" i="9"/>
  <c r="T37" i="9"/>
  <c r="L41" i="9"/>
  <c r="T41" i="9"/>
  <c r="L45" i="9"/>
  <c r="T45" i="9"/>
  <c r="L49" i="9"/>
  <c r="T49" i="9"/>
  <c r="L27" i="9"/>
  <c r="T27" i="9"/>
  <c r="L31" i="9"/>
  <c r="T31" i="9"/>
  <c r="L35" i="9"/>
  <c r="T35" i="9"/>
  <c r="L39" i="9"/>
  <c r="T39" i="9"/>
  <c r="L43" i="9"/>
  <c r="T43" i="9"/>
  <c r="L47" i="9"/>
  <c r="T47" i="9"/>
  <c r="L48" i="8"/>
  <c r="L27" i="8"/>
  <c r="L31" i="8"/>
  <c r="L14" i="8"/>
  <c r="L5" i="8"/>
  <c r="L28" i="8"/>
  <c r="L34" i="8"/>
  <c r="L41" i="8"/>
  <c r="L18" i="8"/>
  <c r="L44" i="8"/>
  <c r="L15" i="8"/>
  <c r="L53" i="8"/>
  <c r="L21" i="8"/>
  <c r="L8" i="8"/>
  <c r="L16" i="8"/>
  <c r="L4" i="8"/>
  <c r="L45" i="8"/>
  <c r="L29" i="8"/>
  <c r="L11" i="8"/>
  <c r="L22" i="8"/>
  <c r="L6" i="8"/>
  <c r="L50" i="8"/>
  <c r="L51" i="8"/>
  <c r="L55" i="8"/>
  <c r="L33" i="8"/>
  <c r="L9" i="8"/>
  <c r="L35" i="8"/>
  <c r="L40" i="8"/>
  <c r="L1" i="8"/>
  <c r="L13" i="8"/>
  <c r="L46" i="8"/>
  <c r="L59" i="8"/>
  <c r="L25" i="8"/>
  <c r="L7" i="8"/>
  <c r="L30" i="8"/>
  <c r="L17" i="8"/>
  <c r="L36" i="8"/>
  <c r="L42" i="8"/>
  <c r="L24" i="8"/>
  <c r="L54" i="8"/>
  <c r="L38" i="8"/>
  <c r="L19" i="8"/>
  <c r="L2" i="8"/>
  <c r="L56" i="8"/>
  <c r="L37" i="8"/>
  <c r="L60" i="8"/>
  <c r="L26" i="8"/>
  <c r="L20" i="8"/>
  <c r="L47" i="8"/>
  <c r="L43" i="8"/>
  <c r="L61" i="8"/>
  <c r="L12" i="8"/>
  <c r="L23" i="8"/>
  <c r="L57" i="8"/>
  <c r="T10" i="8"/>
  <c r="T57" i="8"/>
  <c r="T39" i="8"/>
  <c r="L58" i="8"/>
  <c r="L3" i="8"/>
  <c r="L63" i="8"/>
  <c r="L32" i="8"/>
  <c r="L52" i="8"/>
  <c r="G66" i="8"/>
  <c r="G71" i="8" s="1"/>
  <c r="M35" i="6"/>
  <c r="M41" i="6"/>
  <c r="M27" i="6"/>
  <c r="M11" i="6"/>
  <c r="M53" i="6"/>
  <c r="M32" i="6"/>
  <c r="M30" i="6"/>
  <c r="M15" i="6"/>
  <c r="M29" i="6"/>
  <c r="H65" i="6"/>
  <c r="M2" i="6"/>
  <c r="M48" i="6"/>
  <c r="M5" i="6"/>
  <c r="M44" i="6"/>
  <c r="M46" i="6"/>
  <c r="M34" i="6"/>
  <c r="M62" i="6"/>
  <c r="M23" i="6"/>
  <c r="M13" i="6"/>
  <c r="M51" i="6"/>
  <c r="M59" i="6"/>
  <c r="M39" i="6"/>
  <c r="M36" i="6"/>
  <c r="M4" i="6"/>
  <c r="M45" i="6"/>
  <c r="M56" i="6"/>
  <c r="M31" i="6"/>
  <c r="M22" i="6"/>
  <c r="M57" i="6"/>
  <c r="M60" i="6"/>
  <c r="M42" i="6"/>
  <c r="M18" i="6"/>
  <c r="M14" i="6"/>
  <c r="M24" i="6"/>
  <c r="M7" i="6"/>
  <c r="M17" i="6"/>
  <c r="M58" i="6"/>
  <c r="M40" i="6"/>
  <c r="M47" i="6"/>
  <c r="M21" i="6"/>
  <c r="M12" i="6"/>
  <c r="M9" i="6"/>
  <c r="M61" i="6"/>
  <c r="M37" i="6"/>
  <c r="M49" i="6"/>
  <c r="M28" i="6"/>
  <c r="M25" i="6"/>
  <c r="M20" i="6"/>
  <c r="M8" i="6"/>
  <c r="M54" i="6"/>
  <c r="M63" i="6"/>
  <c r="M10" i="6"/>
  <c r="M19" i="6"/>
  <c r="M3" i="6"/>
  <c r="M6" i="6"/>
  <c r="M50" i="6"/>
  <c r="M26" i="6"/>
  <c r="M64" i="6"/>
  <c r="M33" i="6"/>
  <c r="M52" i="6"/>
  <c r="M16" i="6"/>
  <c r="M38" i="6"/>
  <c r="M43" i="6"/>
  <c r="M55" i="6"/>
  <c r="G203" i="5"/>
  <c r="T205" i="5"/>
  <c r="H139" i="5"/>
  <c r="T139" i="5" s="1"/>
  <c r="F203" i="5"/>
  <c r="L205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8" i="5"/>
  <c r="O92" i="5"/>
  <c r="O88" i="5"/>
  <c r="O86" i="5"/>
  <c r="O84" i="5"/>
  <c r="O82" i="5"/>
  <c r="O80" i="5"/>
  <c r="O78" i="5"/>
  <c r="O76" i="5"/>
  <c r="O74" i="5"/>
  <c r="O72" i="5"/>
  <c r="O70" i="5"/>
  <c r="O68" i="5"/>
  <c r="O66" i="5"/>
  <c r="O64" i="5"/>
  <c r="O62" i="5"/>
  <c r="O60" i="5"/>
  <c r="O58" i="5"/>
  <c r="O56" i="5"/>
  <c r="O54" i="5"/>
  <c r="O52" i="5"/>
  <c r="O50" i="5"/>
  <c r="O48" i="5"/>
  <c r="O42" i="5"/>
  <c r="O40" i="5"/>
  <c r="O38" i="5"/>
  <c r="O36" i="5"/>
  <c r="O30" i="5"/>
  <c r="O28" i="5"/>
  <c r="O26" i="5"/>
  <c r="O24" i="5"/>
  <c r="O22" i="5"/>
  <c r="O20" i="5"/>
  <c r="O18" i="5"/>
  <c r="O16" i="5"/>
  <c r="O11" i="5"/>
  <c r="O9" i="5"/>
  <c r="O7" i="5"/>
  <c r="O5" i="5"/>
  <c r="O3" i="5"/>
  <c r="K44" i="5"/>
  <c r="K32" i="5"/>
  <c r="K13" i="5"/>
  <c r="K84" i="5"/>
  <c r="I203" i="5"/>
  <c r="I204" i="5" s="1"/>
  <c r="T204" i="5" s="1"/>
  <c r="H44" i="5"/>
  <c r="H32" i="5"/>
  <c r="H88" i="5"/>
  <c r="T88" i="5" s="1"/>
  <c r="H86" i="5"/>
  <c r="T86" i="5" s="1"/>
  <c r="H84" i="5"/>
  <c r="T84" i="5" s="1"/>
  <c r="H82" i="5"/>
  <c r="T82" i="5" s="1"/>
  <c r="H80" i="5"/>
  <c r="T80" i="5" s="1"/>
  <c r="H78" i="5"/>
  <c r="T78" i="5" s="1"/>
  <c r="H76" i="5"/>
  <c r="T76" i="5" s="1"/>
  <c r="H74" i="5"/>
  <c r="T74" i="5" s="1"/>
  <c r="H72" i="5"/>
  <c r="T72" i="5" s="1"/>
  <c r="H70" i="5"/>
  <c r="T70" i="5" s="1"/>
  <c r="H68" i="5"/>
  <c r="T68" i="5" s="1"/>
  <c r="H66" i="5"/>
  <c r="T66" i="5" s="1"/>
  <c r="H64" i="5"/>
  <c r="T64" i="5" s="1"/>
  <c r="H62" i="5"/>
  <c r="T62" i="5" s="1"/>
  <c r="H60" i="5"/>
  <c r="T60" i="5" s="1"/>
  <c r="H58" i="5"/>
  <c r="T58" i="5" s="1"/>
  <c r="H56" i="5"/>
  <c r="T56" i="5" s="1"/>
  <c r="H54" i="5"/>
  <c r="T54" i="5" s="1"/>
  <c r="H52" i="5"/>
  <c r="T52" i="5" s="1"/>
  <c r="H50" i="5"/>
  <c r="T50" i="5" s="1"/>
  <c r="H48" i="5"/>
  <c r="T48" i="5" s="1"/>
  <c r="H42" i="5"/>
  <c r="T42" i="5" s="1"/>
  <c r="H40" i="5"/>
  <c r="T40" i="5" s="1"/>
  <c r="H38" i="5"/>
  <c r="T38" i="5" s="1"/>
  <c r="H36" i="5"/>
  <c r="T36" i="5" s="1"/>
  <c r="H30" i="5"/>
  <c r="T30" i="5" s="1"/>
  <c r="H28" i="5"/>
  <c r="T28" i="5" s="1"/>
  <c r="H26" i="5"/>
  <c r="T26" i="5" s="1"/>
  <c r="H24" i="5"/>
  <c r="T24" i="5" s="1"/>
  <c r="H22" i="5"/>
  <c r="T22" i="5" s="1"/>
  <c r="H20" i="5"/>
  <c r="T20" i="5" s="1"/>
  <c r="H18" i="5"/>
  <c r="T18" i="5" s="1"/>
  <c r="T16" i="5"/>
  <c r="H11" i="5"/>
  <c r="T11" i="5" s="1"/>
  <c r="H9" i="5"/>
  <c r="T9" i="5" s="1"/>
  <c r="H7" i="5"/>
  <c r="T7" i="5" s="1"/>
  <c r="H5" i="5"/>
  <c r="T5" i="5" s="1"/>
  <c r="H3" i="5"/>
  <c r="K156" i="5"/>
  <c r="L156" i="5" s="1"/>
  <c r="K157" i="5"/>
  <c r="L157" i="5" s="1"/>
  <c r="K158" i="5"/>
  <c r="L158" i="5" s="1"/>
  <c r="K159" i="5"/>
  <c r="L159" i="5" s="1"/>
  <c r="K160" i="5"/>
  <c r="L160" i="5" s="1"/>
  <c r="K161" i="5"/>
  <c r="L161" i="5" s="1"/>
  <c r="K162" i="5"/>
  <c r="L162" i="5" s="1"/>
  <c r="K163" i="5"/>
  <c r="L163" i="5" s="1"/>
  <c r="K164" i="5"/>
  <c r="L164" i="5" s="1"/>
  <c r="K165" i="5"/>
  <c r="L165" i="5" s="1"/>
  <c r="K166" i="5"/>
  <c r="L166" i="5" s="1"/>
  <c r="K167" i="5"/>
  <c r="L167" i="5" s="1"/>
  <c r="K168" i="5"/>
  <c r="L168" i="5" s="1"/>
  <c r="K169" i="5"/>
  <c r="L169" i="5" s="1"/>
  <c r="K170" i="5"/>
  <c r="L170" i="5" s="1"/>
  <c r="K171" i="5"/>
  <c r="L171" i="5" s="1"/>
  <c r="K172" i="5"/>
  <c r="L172" i="5" s="1"/>
  <c r="K173" i="5"/>
  <c r="L173" i="5" s="1"/>
  <c r="K174" i="5"/>
  <c r="L174" i="5" s="1"/>
  <c r="K175" i="5"/>
  <c r="L175" i="5" s="1"/>
  <c r="K176" i="5"/>
  <c r="L176" i="5" s="1"/>
  <c r="K177" i="5"/>
  <c r="L177" i="5" s="1"/>
  <c r="K178" i="5"/>
  <c r="L178" i="5" s="1"/>
  <c r="K179" i="5"/>
  <c r="L179" i="5" s="1"/>
  <c r="K180" i="5"/>
  <c r="L180" i="5" s="1"/>
  <c r="K181" i="5"/>
  <c r="L181" i="5" s="1"/>
  <c r="K182" i="5"/>
  <c r="L182" i="5" s="1"/>
  <c r="K183" i="5"/>
  <c r="L183" i="5" s="1"/>
  <c r="K184" i="5"/>
  <c r="L184" i="5" s="1"/>
  <c r="K185" i="5"/>
  <c r="L185" i="5" s="1"/>
  <c r="K186" i="5"/>
  <c r="L186" i="5" s="1"/>
  <c r="K187" i="5"/>
  <c r="L187" i="5" s="1"/>
  <c r="K188" i="5"/>
  <c r="L188" i="5" s="1"/>
  <c r="K189" i="5"/>
  <c r="L189" i="5" s="1"/>
  <c r="K190" i="5"/>
  <c r="L190" i="5" s="1"/>
  <c r="K191" i="5"/>
  <c r="L191" i="5" s="1"/>
  <c r="K192" i="5"/>
  <c r="L192" i="5" s="1"/>
  <c r="K193" i="5"/>
  <c r="L193" i="5" s="1"/>
  <c r="K194" i="5"/>
  <c r="L194" i="5" s="1"/>
  <c r="K195" i="5"/>
  <c r="L195" i="5" s="1"/>
  <c r="K196" i="5"/>
  <c r="L196" i="5" s="1"/>
  <c r="K197" i="5"/>
  <c r="L197" i="5" s="1"/>
  <c r="K198" i="5"/>
  <c r="L198" i="5" s="1"/>
  <c r="K199" i="5"/>
  <c r="L199" i="5" s="1"/>
  <c r="K200" i="5"/>
  <c r="L200" i="5" s="1"/>
  <c r="K201" i="5"/>
  <c r="L201" i="5" s="1"/>
  <c r="K202" i="5"/>
  <c r="L202" i="5" s="1"/>
  <c r="K155" i="5"/>
  <c r="L155" i="5" s="1"/>
  <c r="M202" i="5"/>
  <c r="O202" i="5" s="1"/>
  <c r="M201" i="5"/>
  <c r="O201" i="5" s="1"/>
  <c r="M195" i="5"/>
  <c r="O195" i="5" s="1"/>
  <c r="M194" i="5"/>
  <c r="O194" i="5" s="1"/>
  <c r="M188" i="5"/>
  <c r="O188" i="5" s="1"/>
  <c r="M189" i="5"/>
  <c r="O189" i="5" s="1"/>
  <c r="M190" i="5"/>
  <c r="O190" i="5" s="1"/>
  <c r="M191" i="5"/>
  <c r="O191" i="5" s="1"/>
  <c r="M192" i="5"/>
  <c r="O192" i="5" s="1"/>
  <c r="M193" i="5"/>
  <c r="O193" i="5" s="1"/>
  <c r="M187" i="5"/>
  <c r="O187" i="5" s="1"/>
  <c r="M186" i="5"/>
  <c r="O186" i="5" s="1"/>
  <c r="M182" i="5"/>
  <c r="O182" i="5" s="1"/>
  <c r="M183" i="5"/>
  <c r="O183" i="5" s="1"/>
  <c r="M184" i="5"/>
  <c r="O184" i="5" s="1"/>
  <c r="M185" i="5"/>
  <c r="O185" i="5" s="1"/>
  <c r="M181" i="5"/>
  <c r="O181" i="5" s="1"/>
  <c r="M180" i="5"/>
  <c r="O180" i="5" s="1"/>
  <c r="M176" i="5"/>
  <c r="O176" i="5" s="1"/>
  <c r="M177" i="5"/>
  <c r="O177" i="5" s="1"/>
  <c r="M178" i="5"/>
  <c r="O178" i="5" s="1"/>
  <c r="M179" i="5"/>
  <c r="O179" i="5" s="1"/>
  <c r="M175" i="5"/>
  <c r="O175" i="5" s="1"/>
  <c r="M200" i="5"/>
  <c r="O200" i="5" s="1"/>
  <c r="M196" i="5"/>
  <c r="O196" i="5" s="1"/>
  <c r="M197" i="5"/>
  <c r="O197" i="5" s="1"/>
  <c r="M198" i="5"/>
  <c r="O198" i="5" s="1"/>
  <c r="M199" i="5"/>
  <c r="O199" i="5" s="1"/>
  <c r="M174" i="5"/>
  <c r="O174" i="5" s="1"/>
  <c r="M169" i="5"/>
  <c r="O169" i="5" s="1"/>
  <c r="M170" i="5"/>
  <c r="O170" i="5" s="1"/>
  <c r="M171" i="5"/>
  <c r="O171" i="5" s="1"/>
  <c r="M172" i="5"/>
  <c r="O172" i="5" s="1"/>
  <c r="M173" i="5"/>
  <c r="O173" i="5" s="1"/>
  <c r="M168" i="5"/>
  <c r="O168" i="5" s="1"/>
  <c r="M159" i="5"/>
  <c r="O159" i="5" s="1"/>
  <c r="M160" i="5"/>
  <c r="O160" i="5" s="1"/>
  <c r="M161" i="5"/>
  <c r="O161" i="5" s="1"/>
  <c r="M162" i="5"/>
  <c r="O162" i="5" s="1"/>
  <c r="M163" i="5"/>
  <c r="O163" i="5" s="1"/>
  <c r="M164" i="5"/>
  <c r="O164" i="5" s="1"/>
  <c r="M165" i="5"/>
  <c r="O165" i="5" s="1"/>
  <c r="M166" i="5"/>
  <c r="O166" i="5" s="1"/>
  <c r="M167" i="5"/>
  <c r="O167" i="5" s="1"/>
  <c r="M157" i="5"/>
  <c r="O157" i="5" s="1"/>
  <c r="M156" i="5"/>
  <c r="O156" i="5" s="1"/>
  <c r="M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T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88" i="5"/>
  <c r="K86" i="5"/>
  <c r="K82" i="5"/>
  <c r="K80" i="5"/>
  <c r="K78" i="5"/>
  <c r="K76" i="5"/>
  <c r="K74" i="5"/>
  <c r="K72" i="5"/>
  <c r="K70" i="5"/>
  <c r="K68" i="5"/>
  <c r="K66" i="5"/>
  <c r="K64" i="5"/>
  <c r="K62" i="5"/>
  <c r="K60" i="5"/>
  <c r="K58" i="5"/>
  <c r="K56" i="5"/>
  <c r="K54" i="5"/>
  <c r="K52" i="5"/>
  <c r="K50" i="5"/>
  <c r="K48" i="5"/>
  <c r="K42" i="5"/>
  <c r="K40" i="5"/>
  <c r="K38" i="5"/>
  <c r="K36" i="5"/>
  <c r="K30" i="5"/>
  <c r="K28" i="5"/>
  <c r="K26" i="5"/>
  <c r="K24" i="5"/>
  <c r="K22" i="5"/>
  <c r="K20" i="5"/>
  <c r="K18" i="5"/>
  <c r="K16" i="5"/>
  <c r="K11" i="5"/>
  <c r="K9" i="5"/>
  <c r="K7" i="5"/>
  <c r="K5" i="5"/>
  <c r="K3" i="5"/>
  <c r="K91" i="5" s="1"/>
  <c r="J89" i="3"/>
  <c r="M65" i="6" l="1"/>
  <c r="G67" i="8"/>
  <c r="H66" i="8"/>
  <c r="H91" i="5"/>
  <c r="O91" i="5"/>
  <c r="P91" i="5" s="1"/>
  <c r="T3" i="5"/>
  <c r="G214" i="5"/>
  <c r="G210" i="5"/>
  <c r="K217" i="5"/>
  <c r="H203" i="5"/>
  <c r="H210" i="5" s="1"/>
  <c r="L92" i="5"/>
  <c r="K203" i="5"/>
  <c r="I206" i="5"/>
  <c r="K204" i="5"/>
  <c r="L204" i="5" s="1"/>
  <c r="O155" i="5"/>
  <c r="M203" i="5"/>
  <c r="M204" i="5" s="1"/>
  <c r="L44" i="5"/>
  <c r="L13" i="5"/>
  <c r="L32" i="5"/>
  <c r="L58" i="5"/>
  <c r="L64" i="5"/>
  <c r="L82" i="5"/>
  <c r="L88" i="5"/>
  <c r="L100" i="5"/>
  <c r="L103" i="5"/>
  <c r="L112" i="5"/>
  <c r="L118" i="5"/>
  <c r="L127" i="5"/>
  <c r="L133" i="5"/>
  <c r="L151" i="5"/>
  <c r="L3" i="5"/>
  <c r="L76" i="5"/>
  <c r="L94" i="5"/>
  <c r="L106" i="5"/>
  <c r="L115" i="5"/>
  <c r="L124" i="5"/>
  <c r="L130" i="5"/>
  <c r="L136" i="5"/>
  <c r="L139" i="5"/>
  <c r="L142" i="5"/>
  <c r="L145" i="5"/>
  <c r="L154" i="5"/>
  <c r="L52" i="5"/>
  <c r="L70" i="5"/>
  <c r="L97" i="5"/>
  <c r="L109" i="5"/>
  <c r="L121" i="5"/>
  <c r="L148" i="5"/>
  <c r="L9" i="5"/>
  <c r="L38" i="5"/>
  <c r="L95" i="5"/>
  <c r="L107" i="5"/>
  <c r="L134" i="5"/>
  <c r="L20" i="5"/>
  <c r="L22" i="5"/>
  <c r="L36" i="5"/>
  <c r="L42" i="5"/>
  <c r="L93" i="5"/>
  <c r="L96" i="5"/>
  <c r="L99" i="5"/>
  <c r="L102" i="5"/>
  <c r="L105" i="5"/>
  <c r="L108" i="5"/>
  <c r="L111" i="5"/>
  <c r="L114" i="5"/>
  <c r="L117" i="5"/>
  <c r="L120" i="5"/>
  <c r="L123" i="5"/>
  <c r="L126" i="5"/>
  <c r="L129" i="5"/>
  <c r="L132" i="5"/>
  <c r="L135" i="5"/>
  <c r="L138" i="5"/>
  <c r="L141" i="5"/>
  <c r="L144" i="5"/>
  <c r="L147" i="5"/>
  <c r="L150" i="5"/>
  <c r="L153" i="5"/>
  <c r="L131" i="5"/>
  <c r="L40" i="5"/>
  <c r="L101" i="5"/>
  <c r="L113" i="5"/>
  <c r="L137" i="5"/>
  <c r="L18" i="5"/>
  <c r="L30" i="5"/>
  <c r="L98" i="5"/>
  <c r="L104" i="5"/>
  <c r="L110" i="5"/>
  <c r="L116" i="5"/>
  <c r="L119" i="5"/>
  <c r="L122" i="5"/>
  <c r="L125" i="5"/>
  <c r="L128" i="5"/>
  <c r="L140" i="5"/>
  <c r="L143" i="5"/>
  <c r="L146" i="5"/>
  <c r="L149" i="5"/>
  <c r="L152" i="5"/>
  <c r="L7" i="5"/>
  <c r="L16" i="5"/>
  <c r="L28" i="5"/>
  <c r="L48" i="5"/>
  <c r="L54" i="5"/>
  <c r="L60" i="5"/>
  <c r="L66" i="5"/>
  <c r="L72" i="5"/>
  <c r="L78" i="5"/>
  <c r="L84" i="5"/>
  <c r="L24" i="5"/>
  <c r="L50" i="5"/>
  <c r="L56" i="5"/>
  <c r="L62" i="5"/>
  <c r="L68" i="5"/>
  <c r="L74" i="5"/>
  <c r="L80" i="5"/>
  <c r="L86" i="5"/>
  <c r="L5" i="5"/>
  <c r="L11" i="5"/>
  <c r="L26" i="5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99" i="3"/>
  <c r="L100" i="3"/>
  <c r="L98" i="3"/>
  <c r="L97" i="3"/>
  <c r="L96" i="3"/>
  <c r="L95" i="3"/>
  <c r="L94" i="3"/>
  <c r="L93" i="3"/>
  <c r="L92" i="3"/>
  <c r="L91" i="3"/>
  <c r="L87" i="3"/>
  <c r="L85" i="3"/>
  <c r="L83" i="3"/>
  <c r="L81" i="3"/>
  <c r="L79" i="3"/>
  <c r="L77" i="3"/>
  <c r="L75" i="3"/>
  <c r="L73" i="3"/>
  <c r="L71" i="3"/>
  <c r="L69" i="3"/>
  <c r="L67" i="3"/>
  <c r="L65" i="3"/>
  <c r="L63" i="3"/>
  <c r="L61" i="3"/>
  <c r="L59" i="3"/>
  <c r="L57" i="3"/>
  <c r="L55" i="3"/>
  <c r="L53" i="3"/>
  <c r="L51" i="3"/>
  <c r="L49" i="3"/>
  <c r="L47" i="3"/>
  <c r="L41" i="3"/>
  <c r="L39" i="3"/>
  <c r="L37" i="3"/>
  <c r="L35" i="3"/>
  <c r="L29" i="3"/>
  <c r="L27" i="3"/>
  <c r="L25" i="3"/>
  <c r="L23" i="3"/>
  <c r="L21" i="3"/>
  <c r="L19" i="3"/>
  <c r="L17" i="3"/>
  <c r="L15" i="3"/>
  <c r="L10" i="3"/>
  <c r="L8" i="3"/>
  <c r="L6" i="3"/>
  <c r="L4" i="3"/>
  <c r="L2" i="3"/>
  <c r="J154" i="3"/>
  <c r="J156" i="3" s="1"/>
  <c r="I154" i="3"/>
  <c r="I156" i="3" s="1"/>
  <c r="H8" i="4"/>
  <c r="G8" i="4"/>
  <c r="I2" i="4"/>
  <c r="I8" i="4" s="1"/>
  <c r="H111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2" i="3"/>
  <c r="H131" i="3"/>
  <c r="H130" i="3"/>
  <c r="H129" i="3"/>
  <c r="H128" i="3"/>
  <c r="H127" i="3"/>
  <c r="H126" i="3"/>
  <c r="H125" i="3"/>
  <c r="H124" i="3"/>
  <c r="H123" i="3"/>
  <c r="H134" i="3"/>
  <c r="H133" i="3"/>
  <c r="H122" i="3"/>
  <c r="H121" i="3"/>
  <c r="H120" i="3"/>
  <c r="H119" i="3"/>
  <c r="H118" i="3"/>
  <c r="H117" i="3"/>
  <c r="H116" i="3"/>
  <c r="H115" i="3"/>
  <c r="H114" i="3"/>
  <c r="H113" i="3"/>
  <c r="H112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89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3" i="3"/>
  <c r="H41" i="3"/>
  <c r="H39" i="3"/>
  <c r="H37" i="3"/>
  <c r="M37" i="3" s="1"/>
  <c r="H35" i="3"/>
  <c r="H31" i="3"/>
  <c r="H29" i="3"/>
  <c r="H27" i="3"/>
  <c r="H25" i="3"/>
  <c r="H23" i="3"/>
  <c r="H21" i="3"/>
  <c r="H19" i="3"/>
  <c r="H17" i="3"/>
  <c r="H15" i="3"/>
  <c r="H12" i="3"/>
  <c r="H10" i="3"/>
  <c r="H8" i="3"/>
  <c r="H6" i="3"/>
  <c r="H4" i="3"/>
  <c r="H2" i="3"/>
  <c r="N2" i="3" s="1"/>
  <c r="I89" i="2"/>
  <c r="G159" i="2"/>
  <c r="H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0" i="2"/>
  <c r="I87" i="2"/>
  <c r="I85" i="2"/>
  <c r="I83" i="2"/>
  <c r="I81" i="2"/>
  <c r="I79" i="2"/>
  <c r="I77" i="2"/>
  <c r="I75" i="2"/>
  <c r="I73" i="2"/>
  <c r="I71" i="2"/>
  <c r="I69" i="2"/>
  <c r="I67" i="2"/>
  <c r="I65" i="2"/>
  <c r="I63" i="2"/>
  <c r="I61" i="2"/>
  <c r="I59" i="2"/>
  <c r="I57" i="2"/>
  <c r="I55" i="2"/>
  <c r="I53" i="2"/>
  <c r="I51" i="2"/>
  <c r="I49" i="2"/>
  <c r="I47" i="2"/>
  <c r="I43" i="2"/>
  <c r="I41" i="2"/>
  <c r="I39" i="2"/>
  <c r="I37" i="2"/>
  <c r="I35" i="2"/>
  <c r="I31" i="2"/>
  <c r="I29" i="2"/>
  <c r="I27" i="2"/>
  <c r="I25" i="2"/>
  <c r="I23" i="2"/>
  <c r="I21" i="2"/>
  <c r="I19" i="2"/>
  <c r="I17" i="2"/>
  <c r="I15" i="2"/>
  <c r="I12" i="2"/>
  <c r="I10" i="2"/>
  <c r="I8" i="2"/>
  <c r="I6" i="2"/>
  <c r="I4" i="2"/>
  <c r="I2" i="2"/>
  <c r="O203" i="5" l="1"/>
  <c r="L91" i="5"/>
  <c r="L203" i="5" s="1"/>
  <c r="T203" i="5"/>
  <c r="G211" i="5"/>
  <c r="G215" i="5"/>
  <c r="K206" i="5"/>
  <c r="K207" i="5" s="1"/>
  <c r="T206" i="5"/>
  <c r="M206" i="5"/>
  <c r="O206" i="5" s="1"/>
  <c r="O204" i="5"/>
  <c r="M8" i="3"/>
  <c r="M39" i="3"/>
  <c r="M17" i="3"/>
  <c r="M92" i="3"/>
  <c r="M104" i="3"/>
  <c r="M47" i="3"/>
  <c r="M59" i="3"/>
  <c r="M71" i="3"/>
  <c r="M83" i="3"/>
  <c r="M99" i="3"/>
  <c r="M112" i="3"/>
  <c r="M118" i="3"/>
  <c r="M124" i="3"/>
  <c r="M136" i="3"/>
  <c r="M142" i="3"/>
  <c r="M148" i="3"/>
  <c r="M49" i="3"/>
  <c r="M73" i="3"/>
  <c r="M119" i="3"/>
  <c r="M143" i="3"/>
  <c r="H161" i="2"/>
  <c r="M95" i="3"/>
  <c r="M107" i="3"/>
  <c r="M131" i="3"/>
  <c r="M116" i="3"/>
  <c r="M140" i="3"/>
  <c r="M111" i="3"/>
  <c r="M57" i="3"/>
  <c r="M135" i="3"/>
  <c r="M100" i="3"/>
  <c r="M123" i="3"/>
  <c r="M4" i="3"/>
  <c r="M19" i="3"/>
  <c r="M51" i="3"/>
  <c r="M63" i="3"/>
  <c r="M75" i="3"/>
  <c r="M87" i="3"/>
  <c r="M102" i="3"/>
  <c r="M120" i="3"/>
  <c r="M126" i="3"/>
  <c r="M132" i="3"/>
  <c r="M138" i="3"/>
  <c r="M144" i="3"/>
  <c r="M81" i="3"/>
  <c r="M15" i="3"/>
  <c r="M53" i="3"/>
  <c r="M77" i="3"/>
  <c r="M97" i="3"/>
  <c r="M109" i="3"/>
  <c r="M121" i="3"/>
  <c r="M133" i="3"/>
  <c r="M145" i="3"/>
  <c r="M147" i="3"/>
  <c r="M27" i="3"/>
  <c r="M25" i="3"/>
  <c r="M55" i="3"/>
  <c r="M67" i="3"/>
  <c r="M79" i="3"/>
  <c r="M122" i="3"/>
  <c r="M128" i="3"/>
  <c r="M134" i="3"/>
  <c r="M146" i="3"/>
  <c r="M152" i="3"/>
  <c r="M21" i="3"/>
  <c r="M127" i="3"/>
  <c r="M94" i="3"/>
  <c r="M106" i="3"/>
  <c r="M130" i="3"/>
  <c r="M6" i="3"/>
  <c r="M2" i="3"/>
  <c r="M29" i="3"/>
  <c r="M61" i="3"/>
  <c r="M85" i="3"/>
  <c r="M101" i="3"/>
  <c r="M113" i="3"/>
  <c r="M125" i="3"/>
  <c r="M137" i="3"/>
  <c r="M149" i="3"/>
  <c r="M114" i="3"/>
  <c r="M150" i="3"/>
  <c r="M35" i="3"/>
  <c r="M65" i="3"/>
  <c r="M96" i="3"/>
  <c r="M108" i="3"/>
  <c r="M115" i="3"/>
  <c r="M139" i="3"/>
  <c r="M151" i="3"/>
  <c r="M23" i="3"/>
  <c r="M98" i="3"/>
  <c r="M110" i="3"/>
  <c r="M91" i="3"/>
  <c r="M103" i="3"/>
  <c r="M10" i="3"/>
  <c r="M41" i="3"/>
  <c r="M69" i="3"/>
  <c r="M93" i="3"/>
  <c r="M105" i="3"/>
  <c r="M117" i="3"/>
  <c r="M129" i="3"/>
  <c r="M141" i="3"/>
  <c r="M153" i="3"/>
  <c r="H10" i="4"/>
  <c r="I159" i="2"/>
  <c r="L206" i="5" l="1"/>
  <c r="L207" i="5" s="1"/>
  <c r="M154" i="3"/>
</calcChain>
</file>

<file path=xl/sharedStrings.xml><?xml version="1.0" encoding="utf-8"?>
<sst xmlns="http://schemas.openxmlformats.org/spreadsheetml/2006/main" count="8253" uniqueCount="482">
  <si>
    <t>شماره ردیف</t>
  </si>
  <si>
    <t>شماره سند</t>
  </si>
  <si>
    <t>شماره عطف</t>
  </si>
  <si>
    <t>شماره فرعی</t>
  </si>
  <si>
    <t>تاریخ</t>
  </si>
  <si>
    <t>شرح</t>
  </si>
  <si>
    <t>بدهکار</t>
  </si>
  <si>
    <t>بستانکار</t>
  </si>
  <si>
    <t>ویژگی مالیاتی</t>
  </si>
  <si>
    <t>شماره پیگیری</t>
  </si>
  <si>
    <t>تاریخ پیگیری</t>
  </si>
  <si>
    <t>عنوان ارز</t>
  </si>
  <si>
    <t>مبلغ ارز</t>
  </si>
  <si>
    <t/>
  </si>
  <si>
    <t>00/01/01</t>
  </si>
  <si>
    <t>ثبت بابت سند افتتاحیه</t>
  </si>
  <si>
    <t>00/04/15</t>
  </si>
  <si>
    <t>پایاصنعت-پرداخت تخصیص معادل336.075/61یورو-معادل.....دلار خرید استیل استراکچر طی inv.#031-adish-typeB  به ارزش 517.039/40 یورو-نرخ264.809ریال نیما-نیکو1</t>
  </si>
  <si>
    <t>پترو پویش سهند-پرداخت تخصیص معادل319.464/60یورو-معادل.....دلار خرید VALVE طی inv.#016-adish-typeB  به ارزش 491.484 یورو-نرخ264.809ریال نیما-نیکو1</t>
  </si>
  <si>
    <t>هتکو-پرداخت تخصیص معادل1.860.813.50یورو-معادل.....دلار خرید COMPERSSED AIR COOLER طی inv.#040-adish-typeB  به ارزش 2.862.790 یورو-نرخ264.809ریال نیما-نیکو1</t>
  </si>
  <si>
    <t>زافرتک -پرداخت تخصیص معادل159.643/56 یورو-معادل.....دلار خرید لوله و اتصالات طی inv.#035-adish-typeA به ارزش 177.381/73 یورو بابت CDU-نرخ264.809ریال نیما-نیکو 1</t>
  </si>
  <si>
    <t>نوین دانش-پرداخت تخصیص معادل682.851یورو-معادل.....دلار خرید ABB EQUIPMENT طی inv.#044-adish-typeB  به ارزش 1.050.540 یورو-نرخ264.809ریال نیما-نیکو1</t>
  </si>
  <si>
    <t>نوین دانش-پرداخت تخصیص معادل 1.285.311/30 یورو-معادل.....دلار خرید ABB EQUIPMENT طی inv.#045-adish-typeB  به ارزش 1.977.402 یورو-نرخ264.809ریال نیما-نیکو1</t>
  </si>
  <si>
    <t>FGS006-پرداخت تخصیص معادل 13.897/87 یورو-معادل.....دلار خرید ITEM16 shell tube طی inv.#050-adish-typeB  به ارزش 21.381/34 یورو-نرخ264.809ریال نیما-نیکو1</t>
  </si>
  <si>
    <t>FGS001-پرداخت تخصیص معادل 2.175.851/70 یورو-معادل.....دلار خرید ITEM2 AIRCOOLER طی inv.#055-adish-typeB  به ارزش 3.346.263/78 یورو-نرخ264.809ریال نیما-نیکو1</t>
  </si>
  <si>
    <t>FGS006-پرداخت تخصیص معادل 1.429.096/99 یورو-معادل.....دلار خرید ITEM6 DRUM طی inv.#057-adish-typeB  به ارزش 2.198.610/76 یورو-نرخ264.809ریال نیما-نیکو1</t>
  </si>
  <si>
    <t>FGS006-پرداخت تخصیص معادل 74.147/09  یورو-معادل.....دلار خرید ITEM16 shell tube طی inv.#051-adish-typeB  به ارزش 114.072/44  یورو-نرخ264.809ریال نیما-نیکو1</t>
  </si>
  <si>
    <t>هتکو-پرداخت تخصیص معادل 1.961.186/50  یورو-معادل.....دلار خرید  COMPRESSED AIR SYSTEM طی inv.#059-adish-typeB  به ارزش 3.017.210  یورو-نرخ264.809ریال نیما-نیکو1</t>
  </si>
  <si>
    <t>راژان-پرداخت تخصیص معادل 711.258/31 یورو-معادل .... دلار خرید ورق طی inv.#028-adish-typeB به ارزش کل 1.094.243/56 یورو-نرخ 264.809 ریال نیما-نیکو2</t>
  </si>
  <si>
    <t>پایاصنعت-پرداخت تخصیص معادل236.913/235یورو-معادل.....دلار خرید استیل استراکچر طی inv.#032-adish-typeB  به ارزش 364.481/90 یورو-نرخ264.809ریال نیما-نیکو2</t>
  </si>
  <si>
    <t>پایاصنعت-پرداخت تخصیص معادل273.276/835یورو-معادل.....دلار خرید استیل استراکچر طی inv.#037-adish-typeB  به ارزش 420.425/90 یورو-نرخ264.809ریال نیما-نیکو2</t>
  </si>
  <si>
    <t>پایاصنعت-پرداخت تخصیص معادل108.588/75 یورو-معادل.....دلار خرید استیل استراکچر طی inv.#041-adish-typeB  به ارزش 167.059/62 یورو-نرخ264.809ریال نیما-نیکو2</t>
  </si>
  <si>
    <t>فرآب اینترنشنال(پایاصنعت)-پرداخت تخصیص معادل371.131/20یورو-معادل.....دلار خرید استیل استراکچر طی inv.#042-adish-typeB  به ارزش 412.368 یورو-نرخ264.809ریال نیما-نیکو2</t>
  </si>
  <si>
    <t>تهویه-پرداخت تخصیص معادل1.200.050/1 یورو-معادل.....دلار خرید COMPRESSED AIR SYSTEM طی inv.#061-adish-typeB  به ارزش 1.333.389 یورو-نرخ264.809ریال نیما-نیکو2</t>
  </si>
  <si>
    <t>فراب اینترنشنال(رودهارت)-پرداخت تخصیص معادل 2.284.100 یورو-معادل .... دلار خرید pump roodhart طی inv.#060-adish-typeA به ارزش کل 3.514.000 یورو-نرخ 264.809 ریال نیما-نیکو2</t>
  </si>
  <si>
    <t>فراب اینترنشنال(هیسکو)-پرداخت تخصیص معادل 1.309.100 یورو-معادل .... دلار خرید ITEM ELECT INST طی inv.#065-adish-typeA به ارزش کل 2.014.000 یورو-نرخ 264.809 ریال نیما-نیکو2</t>
  </si>
  <si>
    <t>فراب اینترنشنال(رودهارت)-پرداخت تخصیص معادل 2.688.075  یورو-معادل .... دلار خرید pump roodhart طی inv.#064-adish-typeA به ارزش کل 4.135.500 یورو-نرخ 264.809 ریال نیما-نیکو2</t>
  </si>
  <si>
    <t>فراب اینترنشنال(KTI)-پرداخت تخصیص پارت 2 معادل 119.496/91  یورو-معادل .... دلار خرید heater radiant.ladder.platform.stair طی inv.#029-adish-typeB به ارزش کل 250.081/28 یورو-نرخ 264.809 ریال نیما-نیکو3</t>
  </si>
  <si>
    <t>فراب اینترنشنال-پرداخت تخصیص معادل 3.595.457/43 یورو-معادل .... دلار خرید PIPING MATERIAL طی inv.#033-adish-typeB به ارزش کل 3.994.952/70یورو-نرخ 264.809 ریال نیما-نیکو3</t>
  </si>
  <si>
    <t>فراب اینترنشنال(رودهارت)-پرداخت تخصیص معادل 1.153.360 یورو-معادل .... دلار خرید PUMP TYPE A طی inv.#052-adish-typeA به ارزش کل 1.774.400 یورو-نرخ 264.809 ریال نیما-نیکو3</t>
  </si>
  <si>
    <t>فراب اینترنشنال-پرداخت تخصیص معادل 3.233.286/33 یورو-معادل .... دلار خریدPLATE A516 طی inv.#053-adish-typeB به ارزش کل 3.592.540/37 یورو-نرخ 264.809 ریال نیما-نیکو3</t>
  </si>
  <si>
    <t>راژان-پرداخت تخصیص معادل 989.561/69 یورو-معادل .... دلار خرید ورق طی inv.#058-adish-typeB به ارزش کل 1.410.286/52 یورو-نرخ 264.809 ریال نیما-نیکو 3</t>
  </si>
  <si>
    <t>فراب اینترنشنال(KTI)-پرداخت تخصیص معادل 1.820.700 یورو-معادل .... دلار خرید  ITEM10heater type B-BURNER طی inv.#062-adish-typeB به ارزش کل 2.023.000 یورو-نرخ 264.809 ریال نیما-نیکو3</t>
  </si>
  <si>
    <t>فراب اینترنشنال-پرداخت تخصیص معادل 315.000  یورو-معادل .... دلار خرید ITEM 8 ELECTERICAL INSTRUMENT طی inv.#063-adish-typeB به ارزش کل350.000 یورو-نرخ 264.809 ریال نیما-نیکو3</t>
  </si>
  <si>
    <t>فراب اینترنشنال-پرداخت تخصیص معادل 180.000  یورو-معادل .... دلار خرید ITEM 13 PIPING طی inv.#063-adish-typeB به ارزش کل200.000 یورو-نرخ 264.809 ریال نیما-نیکو3</t>
  </si>
  <si>
    <t>ایران تابلو-پیش پرداخت مربوط به ارسال حواله ارزی اعتبار اسنادی ق ADSH-P-PO-GE-032 به ارزش 190.500 یورو فی 264.809 ریال توسط بانک صنعت و معدن-نیکو3</t>
  </si>
  <si>
    <t>کابل یزد-پیش پرداخت مربوط به ارسال حواله ارزی اعتبار اسنادی ق ADSH-P-PO-GE-039 به ارزش 386.450 یورو فی 264.809 ریال توسط بانک صنعت و معدن-نیکو3</t>
  </si>
  <si>
    <t>انرژی کویر پایا-پیش پرداخت مربوط به ارسال حواله ارزی اعتبار اسنادی ق ADSH-P-PO-GE-037 به ارزش 315.521 یورو فی 264.809 ریال توسط بانک صنعت و معدن-نیکو3</t>
  </si>
  <si>
    <t>پارس کویر اروند-پیش پرداخت مربوط به ارسال حواله ارزی اعتبار اسنادی ق ADSH-P-PO-GE-046 به ارزش 147.125 یورو فی 264.809 ریال توسط بانک صنعت و معدن-نیکو5</t>
  </si>
  <si>
    <t>ایمن سهند آریا-پیش پرداخت مربوط به ارسال حواله ارزی اعتبار اسنادی ق ADSH-P-PO-GE-043 و ADSH-P-PO-GE-044 به ارزش 492.734 یورو فی 264.809 ریال توسط بانک صنعت و معدن-نیکو5</t>
  </si>
  <si>
    <t>راژان-پرداخت تخصیص معادل 238.523/40 یورو-معادل .... دلار خرید ورق طی inv.#066-adish-typeB به ارزش کل 265.026 یورو-نرخ 264.809 ریال نیما-نیکو 4</t>
  </si>
  <si>
    <t>فراب اینترنشنال(FGS)-پرداخت تخصیص معادل 2.931.379/90 یورو-معادل .... دلار خرید item21-FIXED EQUIPMENT طی inv.#069-adish-typeB به ارزش کل 3.257.088/78 یورو-نرخ 264.809 ریال نیما-نیکو4</t>
  </si>
  <si>
    <t>فراب اینترنشنال-پرداخت تخصیص معادل 917.719/40 یورو-معادل .... دلار خرید 8-ELECT INST  طی inv.#072-adish-typeA به ارزش کل 1.411.876 یورو-نرخ 264.809 ریال نیما-نیکو4</t>
  </si>
  <si>
    <t>FGS006-پرداخت تخصیص معادل 917.849/71 یورو-معادل.....دلار خرید ITEM16 shell tube طی inv.#067-adish-typeB  به ارزش 1.412.076/48  یورو-نرخ264.809ریال نیما-نیکو4</t>
  </si>
  <si>
    <t>FGS006-پرداخت تخصیص معادل 1.340.592/63 یورو-معادل.....دلار خرید ITEM03 COLUMN naphtha STABILIZER طی inv.#068-adish-typeB  به ارزش 2.062.450/2 یورو-نرخ264.809ریال نیما-نیکو4</t>
  </si>
  <si>
    <t>فراب اینترنشنال-پرداخت تخصیص معادل 643.500 یورو-معادل .... دلار خرید  4-COMPRESSOR TURBO EXPANDER طی inv.#071-adish-typeA  به ارزش کل 990.000 یورو-نرخ 264.809 ریال نیما-نیکو4</t>
  </si>
  <si>
    <t>فراب اینترنشنال-پرداخت تخصیص معادل 252.000 یورو-معادل .... دلار خرید ITEM 12 PACKAHE NITROGEN CHILLER طی inv.#070-adish-typeB به ارزش کل 280.000 یورو-نرخ 264.809 ریال نیما-نیکو4</t>
  </si>
  <si>
    <t>فراب اینترنشنال(پایاصنعت)-پرداخت تخصیص معادل 1.083.428/51 یورو-معادل .... دلار خرید steel structure  طی inv.#073-adish-typeB به ارزش کل 1.203.809/46 یورو-نرخ 264.809 ریال نیما-نیکو4</t>
  </si>
  <si>
    <t>فراب اینترنشنال(FGS)-پرداخت تخصیص معادل 436.641/75 یورو-معادل .... دلار خرید 20-FIXED EQUIPMENT  طی inv.#074-adish-typeB به ارزش کل 485.157/50 یورو-نرخ 264.809 ریال نیما-نیکو4</t>
  </si>
  <si>
    <t>فراب اینترنشنال(RMT)-پرداخت تخصیص معادل 498.856/80 یورو-معادل .... دلار خرید 8-ELECT INST motorized operated valve &amp; spare parts طی inv.#076-adish-typeA به ارزش کل 767.472 یورو-نرخ 264.809 ریال نیما-نیکو4</t>
  </si>
  <si>
    <t>فرآب اینترنشنال-پرداخت تخصیص معادل 300.104/73 یورو-معادل.....دلار خرید لوله و اتصالات طی inv.#084-adish-typeB به ارزش 333.449/70 یورو بابت TNK-نرخ264.809ریال نیمانیکو5</t>
  </si>
  <si>
    <t>فرآب اینترنشنال-پرداخت تخصیص معادل 837.389/37 یورو-معادل.....دلار خرید  13.piping material TYPE B طی inv.#083-adish-typeB به ارزش 930.432/63 یورو بابت lpt/lpg-نرخ264.809ریال نیمانیکو5</t>
  </si>
  <si>
    <t>فرآب اینترنشنال-پرداخت تخصیص معادل 1.850.077/25 یورو-معادل.....دلار خرید 17-storage tank طی inv.#081-adish-typeB به ارزش 2.055.641/39 یورو بابت tnk-نرخ264.809ریال نیما-نیکو5</t>
  </si>
  <si>
    <t>زافرتک-پرداخت تخصیص معادل 2.586.021/41یورو-معادل.....دلار خرید  ITEM13-piping material typeA طی inv.#079-adish-typeA به ارزش 2.873.357/12 یورو بابت /cdu/lpg/int/tnk-نرخ264.809ریال نیما-نیکو5</t>
  </si>
  <si>
    <t>FGS006-پرداخت تخصیص معادل 1.489.683 یورو-معادل.....دلار خرید ITEM03 COLUMN motor-DSC  طی inv.#077-adish-typeB  به ارزش 2.291.820 یورو-نرخ264.809ریال نیما-نیکو5</t>
  </si>
  <si>
    <t>فرآب اینترنشنال-پرداخت تخصیص معادل 104.796 یورو-معادل.....دلار خرید 19-spare parts-deluge valve طی inv.#075-adish-typeA به ارزش 116.440 یورو بابت LPT.TNK.CDU.LPG-نرخ264.809ریال نیمانیکو5</t>
  </si>
  <si>
    <t>فرآب اینترنشنال-پرداخت تخصیص معادل 1.198.409/04 یورو-معادل.....دلار خرید ITEM13-Piping Material-TYPE A طی inv.#078-adish-typeB به ارزش 1.331.565/60 یورو بابت LPT.CDU.LPG-نرخ264.809ریال نیما-نیکو5</t>
  </si>
  <si>
    <t>فرآب اینترنشنال-پرداخت تخصیص معادل 5.642.562/24 یورو-معادل.....دلار خرید ITEM13-Piping Material-TYPE A طی inv.#085-adish-typeB به ارزش 6.269.513/60 یورو بابت LPT.CDU.LPG-نرخ264.809ریال نیما-نیکو5</t>
  </si>
  <si>
    <t>فراب اینترنشنال-پرداخت تخصیص معادل 586.594/49 یورو-معادل .... دلار خرید 4-compressor  طی inv.#082-adish-typeB به ارزش کل 902.453/06 یورو-نرخ 264.809 ریال نیما-نیکو5</t>
  </si>
  <si>
    <t>00/04/26</t>
  </si>
  <si>
    <t>FGS006-پرداخت تخصیص معادل 218.028/85 یورو-معادل.....دلار خرید   ITEM18 TOWER-OXIDIZER طی inv.#092-adish-typeB  به ارزش 335.429 یورو-نرخ264.130ریال نیما-نیکو6</t>
  </si>
  <si>
    <t>فرآب اینترنشنال-پرداخت تخصیص معادل 450.000 یورو-معادل.....دلار خرید 13-PIPING DELUGE SKID &amp; RELATED PARTS طی inv.#093-adish-typeB به ارزش 500.000 یورو بابت fws-نرخ264.130ریال نیما-نیکو6</t>
  </si>
  <si>
    <t>FGS006-پرداخت تخصیص معادل 2.394.194/97 یورو-معادل.....دلار خرید ITEM16 shell tube طی inv.#094-adish-typeB  به ارزش 2.394.194/97 یورو-نرخ264.809ریال نیما-نیکو6</t>
  </si>
  <si>
    <t>فراب اینترنشنال-پرداخت تخصیص معادل 711.762/30 یورو-معادل .... دلار خرید 8-ELECT INST  طی inv.#091-adish-typeB به ارزش کل 790.847 یورو-نرخ 264.130 ریال نیما-نیکو6</t>
  </si>
  <si>
    <t>فراب اینترنشنال-پرداخت تخصیص معادل 1.080.850/59 یورو-معادل .... دلار خرید 13-piping typeB طی inv.#095-adish-typeB به ارزش کل 1.200.094/51 یورو-نرخ 264.130 ریال نیما-نیکو6</t>
  </si>
  <si>
    <t>فراب اینترنشنال-پرداخت تخصیص معادل 2.071.892/70 یورو-معادل .... دلار خرید 21-fixed equipment-condensate bottom cooler.heat exchanger-kerosene stripper طی inv.#090-adish-typeB  به ارزش کل 2.302.103 یورو-نرخ 264.130 ریال نیما-نیکو6</t>
  </si>
  <si>
    <t>فراب اینترنشنال-پرداخت تخصیص معادل 816.615 یورو-معادل .... دلار خرید 17-Storage tank plate516 طی inv.#089-adish-typeB به ارزش کل 907.350 یورو-نرخ 264.130 ریال نیما-نیکو6</t>
  </si>
  <si>
    <t>فراب اینترنشنال-پرداخت تخصیص معادل 260.000 یورو-معادل .... دلار خرید 4-compressor  طی inv.#088-adish-typeB به ارزش کل 400.000 یورو-نرخ 264.130 ریال نیما-نیکو6</t>
  </si>
  <si>
    <t>زافرتک-پرداخت تخصیص معادل 1.898.964 یورو-معادل.....دلار خرید  ITEM13-piping material typeA طی inv.#086-adish-typeA به ارزش 2.109.960 یورو بابت /cdu/lpg/int/tnk-نرخ264.809ریال نیما-نیکو6</t>
  </si>
  <si>
    <t>زافرتک-پرداخت تخصیص معادل 1.066.551/75 یورو-معادل.....دلار خرید  ITEM13-piping material typeA طی inv.#087-adish-typeA به ارزش 1.185.057/50 یورو بابت /cdu/lpg/int/tnk-نرخ264.809ریال نیما-نیکو6</t>
  </si>
  <si>
    <t>00/07/01</t>
  </si>
  <si>
    <t>تهویه-پرداخت تخصیص معادل 835.673/40 یورو-معادل.....دلار خرید Air handling unit طی inv.#054-adish-typeB  به ارزش 928.526 یورو بابت NIB-نرخ272.602ریال-نیکو2</t>
  </si>
  <si>
    <t>99/01/01</t>
  </si>
  <si>
    <t>سند افتتاحیه-پ پ هتکو 1.470.000 یورو</t>
  </si>
  <si>
    <t>سند افتتاحیه-پ پ راژان 670.000 یورو</t>
  </si>
  <si>
    <t>سند افتتاحیه-اینوس 1 فرآب 154.656/90 یورو</t>
  </si>
  <si>
    <t>سند افتتاحیه-پ پ فاتح ق 001 780.000+255.000 یورو</t>
  </si>
  <si>
    <t>سند افتتاحیه-پ پ فاتح ق 006 1.441.982/75+2.970.908/25 یورو</t>
  </si>
  <si>
    <t>سند افتتاحیه-پ پ پمپ های صنعتی ایران 201.209 یورو</t>
  </si>
  <si>
    <t>سند افتتاحیه-پ پ پتروپویش سهند 62.871 یورو</t>
  </si>
  <si>
    <t>سند افتتاحیه-پ پ پایا صنعت 861.525 یورو</t>
  </si>
  <si>
    <t>سند افتتاحیه-پ پ پتروپویش سهند 60.000 یورو</t>
  </si>
  <si>
    <t>سند افتتاحیه-اینوس 2 فرآب 85.218/30 یورو</t>
  </si>
  <si>
    <t>سند افتتاحیه-اینوس 3 فاتح 001 196.655/81 یورو</t>
  </si>
  <si>
    <t>سند افتتاحیه-پ پ فرآب ق 003و004 15.000.000 یورو</t>
  </si>
  <si>
    <t>سند افتتاحیه-پ پ نوین دانش آینده 756.985 یورو</t>
  </si>
  <si>
    <t>سند افتتاحیه-اینوس 4 فرآب 357.436/62 یورو</t>
  </si>
  <si>
    <t>سند افتتاحیه-اینوس 5 پایاصنعت 280.564/83 یورو</t>
  </si>
  <si>
    <t>سند افتتاحیه-اینوس 7 فرآب 309.109/40 یورو</t>
  </si>
  <si>
    <t>سند افتتاحیه-اینوس 9 پایاصنعت 202.139/40 یورو</t>
  </si>
  <si>
    <t>سند افتتاحیه-اینوس 6 فاتح006 1.056.221/89 یورو</t>
  </si>
  <si>
    <t>سند افتتاحیه-اینوس 8 فرآب 448.232/40 یورو</t>
  </si>
  <si>
    <t>سند افتتاحیه-اینوس 13 پایا 290.395/56 یورو</t>
  </si>
  <si>
    <t>سند افتتاحیه-اینوس 14 فرآب 1.285.128/24 یورو</t>
  </si>
  <si>
    <t>99/01/02</t>
  </si>
  <si>
    <t>اصلاح سند 577 مورخ 1398/11/20-اینویس 5 ارزی از حساب فرآب به حساب پایاصنعت</t>
  </si>
  <si>
    <t>اصلاح سند 577 مورخ 1398/11/20-اینویس 5 ارزی از حساب فرآب به حساب پایاصنعت(280.564/83یورو)</t>
  </si>
  <si>
    <t>اصلاح سند 645 مورخ 1398/12/08-اینویس 13 ارزی حساب پایاصنعت</t>
  </si>
  <si>
    <t>اصلاح سند 645 مورخ 1398/12/08-اینویس 13 ارزی حساب پایاصنعت(290.395/56یوروفی146.943ریال)</t>
  </si>
  <si>
    <t>اصلاح سند پیش پرداخت پمپ صنعتی ایران از 201.209 یورو به 201.029 یورو با نرخ 150.568 ریال</t>
  </si>
  <si>
    <t>99/02/04</t>
  </si>
  <si>
    <t>ایران ترانسفو-پیش پرداخت مربوط به ارسال حواله ارزی اعتبار اسنادی ق ADSH-P-PO-GE-019 به ارزش 207.725 یورو فی 148.965 ریال توسط بانک صنعت و معدن</t>
  </si>
  <si>
    <t>99/02/08</t>
  </si>
  <si>
    <t>پایاصنعت-پرداخت تخصیص معادل211.611/79یورو-معادل229.048/60دلار خرید استیل استراکچر از فرآب طی inv.#019-adish-typeB  به ارزش 325.556/60 یورو-نرخ157.023ریال نیما</t>
  </si>
  <si>
    <t>فراب اینترنشنال-پرداخت تخصیص معادل1.264.699/71یورو-معادل1.368.910/96دلار خرید استیل استراکچر از فرآب طی inv.#015-adish-typeB  به ارزش1.945.691/8یورو-نرخ157.023ریال نیما</t>
  </si>
  <si>
    <t>FGS006-پرداخت تخصیص معادل656.877/98یورو-معادل711.004/73دلار خرید کلوم از FGS طی inv.#011-adish-typeB  به ارزش 1.010.581/50 یورو-نرخ157.023ریال نیما</t>
  </si>
  <si>
    <t>FGS006-پرداخت تخصیص معادل393.087/76یورو-معادل425.478/19دلار خرید درام از FGS طی inv.#012-adish-typeB  به ارزش604.750/40 یورو-نرخ157.023ریال نیما</t>
  </si>
  <si>
    <t>99/07/01</t>
  </si>
  <si>
    <t>فراب اینترنشنال-پرداخت تخصیص معادل31.988/96یورو-معادل34.624/85دلار خرید پارت1 استیل استراکچر از فرآب طی inv.#018-adish-typeB  به ارزش1.862.596/28یورو-نرخ157.023ریال نیما</t>
  </si>
  <si>
    <t>99/07/08</t>
  </si>
  <si>
    <t>فراب اینترنشنال-پرداخت تخصیص معادل1.178.698/62یورو-معادل1.376.130/64دلار خرید پارت2 استیل استراکچر از فرآب طی inv.#018-adish-typeB  به ارزش1.862.596/28یورو-نرخ278.087ریال نیما</t>
  </si>
  <si>
    <t>پایاصنعت-پرداخت تخصیص معادل299.434/40یورو-معادل349.589/66دلار خرید استیل استراکچر طی inv.#024-adish-typeB  به ارزش 460.668/30 یورو-نرخ278.087ریال نیما</t>
  </si>
  <si>
    <t>FGS 001-پرداخت تخصیص معادل 321.301/38 یورو-معادل 375.119/36 دلار خرید Air Cooler طی inv.#020-adish-typeB  به ارزش کل494.309/82 یورو-نرخ 278.087 ریال نیما</t>
  </si>
  <si>
    <t>زافرتک-پرداخت تخصیص معادل521.738/83یورو-معادل609.130/08دلار خرید تجهیزات پایپینگ فولادی طی inv.#017-adish-typeB  به ارزش579.709/81 یورو-نرخ278.087ریال نیما</t>
  </si>
  <si>
    <t>فراب اینترنشنال(رودهارت)-پرداخت تخصیص معادل 1.567.150 یورو-معادل 1.829.647/62  دلار خرید pump roodhart طی inv.#023-adish-typeA به ارزش کل 2.411.000 یورو-نرخ 278.87 ریال نیما</t>
  </si>
  <si>
    <t>فرآب اینترنشنال(KTI)-پرداخت تخصیص معادل 223.315/30 یورو-معادل 260.720/61 دلار خرید هیتر (HEATER) طی inv.#021-adish-typeA به ارزش کل 343.562 یورو-نرخ 278.087 ریال نیما</t>
  </si>
  <si>
    <t>راژان-پرداخت تخصیص معادل 303.531/54 یورو-معادل 354.373/07 دلار خرید ورق طی inv.#010-adish-typeB به ارزش کل 466.971/6 یورو-نرخ 278.087 ریال نیما</t>
  </si>
  <si>
    <t>فراب اینترنشنال-پرداخت تخصیص1 معادل 569.749/49 یورو معادل 665.182/53 دلار خرید استیل استراکچر طی inv.#025-adish-typeB  به ارزش 876.537/68 یورو-نرخ 278.087 ریال نیما</t>
  </si>
  <si>
    <t>99/08/20</t>
  </si>
  <si>
    <t>فاتح 006-پرداخت تخصیص معادل 153.240/96 یورو-معادل 181.391/32 دلار خرید Drum طی inv.#026-adish-typeB به ارزش کل 235.755/32 یورو-نرخ 297.125 ریال نیما</t>
  </si>
  <si>
    <t>فراب اینترنشنال(P.E.S)-پرداخت تخصیص معادل 535.051/66 یورو-معادل 633.340/65 دلار خرید Piping Material طی inv.#022-adish-typeB به ارزش 594.501/84 یورو-نرخ 297.125 ریال نیما</t>
  </si>
  <si>
    <t>فراب اینترنشنال-پرداخت تخصیص 2 معادل 577.815/56 یورو معادل 683.960/28 دلار خرید استیل استراکچر طی inv.#025-adish-typeB  به ارزش 888.947/02 یورو-نرخ 297.125 ریال نیما</t>
  </si>
  <si>
    <t>تهران جوان-پیش پرداخت مربوط به ارسال حواله ارزی اعتبار اسنادی ق ADSH-P-PO-GE-021 به ارزش 449.495 یورو فی 297.125 ریال توسط بانک صنعت و معدن (معادل 532.067/23 دلار)</t>
  </si>
  <si>
    <t>فراب اینترنشنال-پرداخت تخصیص معادل 950.152/07 یورو معادل 1.124.695/01 دلار خرید استیل استراکچر طی inv.#027-adish-typeB  به ارزش 1.461.772/41 یورو-نرخ 297.125 ریال نیما</t>
  </si>
  <si>
    <t>فرآب اینترنشنال(KTI)-پرداخت تخصیص 1 معادل 43.055/92 یورو-معادل 50.965/29 دلار خرید هیتر (HEATER) طی inv.#029-adish-typeA به ارزش کل 250.081/28 یورو-نرخ 297.125 ریال نیما</t>
  </si>
  <si>
    <t>99/11/09</t>
  </si>
  <si>
    <t>بانک تجارت-دریافت پارت 1 تسهیلات دلاری به ارزش 4.000.000 دلار فی 228.358 ریال</t>
  </si>
  <si>
    <t>99/11/12</t>
  </si>
  <si>
    <t>بانک تجارت-سپرده نقدی تسهیلات طی مصوبه 40991185 به ارزش 3.670.000 درهم معادل 1.075.246 دلار (نرخ تبدیل0.292983)معادل1.000.000 دلار فی231.454 ریال</t>
  </si>
  <si>
    <t>99/11/16</t>
  </si>
  <si>
    <t>بانک تجارت-سپرده نقدی تسهیلات طی مصوبه 40991185 به ارزش 3.670.000 درهم معادل 985.529 دلار (نرخ تبدیل0.268537)معادل1.000.000 دلار فی238.232 ریال</t>
  </si>
  <si>
    <t>بانک تجارت-دریافت پارت 2 تسهیلات دلاری به ارزش 4.000.000 دلار فی 238.232 ریال</t>
  </si>
  <si>
    <t>99/11/25</t>
  </si>
  <si>
    <t>بانک تجارت-دریافت پارت 3 تسهیلات دلاری به ارزش 10.000.000 دلار فی 234.428 ریال</t>
  </si>
  <si>
    <t>99/12/30</t>
  </si>
  <si>
    <t>سود(زیان)حاصل از تسعیر ارز بابت مانده حساب بدهی تسهیلات ارزی بانکی با نرخ یورو 276.376 ریال سنا مورخ 1399/12/28-پ پ هتکو 1.470.000 یورو</t>
  </si>
  <si>
    <t>سود(زیان)حاصل از تسعیر ارز بابت مانده حساب بدهی تسهیلات ارزی بانکی با نرخ یورو 276.376 ریال سنا مورخ 1399/12/28-پ پ راژان 670.000 یورو</t>
  </si>
  <si>
    <t>سود(زیان)حاصل از تسعیر ارز بابت مانده حساب بدهی تسهیلات ارزی بانکی با نرخ یورو 276.376 ریال سنا مورخ 1399/12/28-اینویس 1 فرآب 154.656/90 یورو</t>
  </si>
  <si>
    <t>سود(زیان)حاصل از تسعیر ارز بابت مانده حساب بدهی تسهیلات ارزی بانکی با نرخ یورو 276.376 ریال سنا مورخ 1399/12/28-پ پ فاتح ق 001 1.035.000 یورو</t>
  </si>
  <si>
    <t>سود(زیان)حاصل از تسعیر ارز بابت مانده حساب بدهی تسهیلات ارزی بانکی با نرخ یورو 276.376 ریال سنا مورخ 1399/12/28-پ پ فاتح ق 006 4.412.891 یورو</t>
  </si>
  <si>
    <t>سود(زیان)حاصل از تسعیر ارز بابت مانده حساب بدهی تسهیلات ارزی بانکی با نرخ یورو 276.376 ریال سنا مورخ 1399/12/28-پ پ پمپ صنعتی ایران 201.029یورو</t>
  </si>
  <si>
    <t>سود(زیان)حاصل از تسعیر ارز بابت مانده حساب بدهی تسهیلات ارزی بانکی با نرخ یورو 276.376 ریال سنا مورخ 1399/12/28-پ پ پتروپویش سهند 62.871 یورو</t>
  </si>
  <si>
    <t>سود(زیان)حاصل از تسعیر ارز بابت مانده حساب بدهی تسهیلات ارزی بانکی با نرخ یورو 276.376 ریال سنا مورخ 1399/12/28-پ پ پایاصنعت 861.525 یورو</t>
  </si>
  <si>
    <t>سود(زیان)حاصل از تسعیر ارز بابت مانده حساب بدهی تسهیلات ارزی بانکی با نرخ یورو 276.376 ریال سنا مورخ 1399/12/28-پ پ پتروپویش سهند 60.000 یورو</t>
  </si>
  <si>
    <t>سود(زیان)حاصل از تسعیر ارز بابت مانده حساب بدهی تسهیلات ارزی بانکی با نرخ یورو 276.376 ریال سنا مورخ 1399/12/28-اینویس 2 فرآب 85.218/30 یورو</t>
  </si>
  <si>
    <t>سود(زیان)حاصل از تسعیر ارز بابت مانده حساب بدهی تسهیلات ارزی بانکی با نرخ یورو 276.376 ریال سنا مورخ 1399/12/28-اینویس 3 فاتح ق 001 196.655/81 یورو</t>
  </si>
  <si>
    <t>سود(زیان)حاصل از تسعیر ارز بابت مانده حساب بدهی تسهیلات ارزی بانکی با نرخ یورو 276.376 ریال سنا مورخ 1399/12/28-پ پ فرآب 15.000.000 یورو</t>
  </si>
  <si>
    <t>سود(زیان)حاصل از تسعیر ارز بابت مانده حساب بدهی تسهیلات ارزی بانکی با نرخ یورو 276.376 ریال سنا مورخ 1399/12/28-پ پ نوین دانش آینده 756.985 یورو</t>
  </si>
  <si>
    <t>سود(زیان)حاصل از تسعیر ارز بابت مانده حساب بدهی تسهیلات ارزی بانکی با نرخ یورو 276.376 ریال سنا مورخ 1399/12/28-اینویس 4 فرآب 357.436/62 یورو</t>
  </si>
  <si>
    <t>سود(زیان) حاصل از تسعیر ارز بابت مانده حساب بدهی تسهیلات ارزی بانکی با نرخ یورو 276.376 ریال سنا مورخ 1399/12/28-اینویس 5 پایاصنعت 280.564/83 یورو</t>
  </si>
  <si>
    <t>سود(زیان)حاصل از تسعیر ارز بابت مانده حساب بدهی تسهیلات ارزی بانکی با نرخ یورو 276.376 ریال سنا مورخ 1399/12/28-اینویس 7 فرآب 309.109/40 یورو</t>
  </si>
  <si>
    <t>سود(زیان)حاصل از تسعیر ارز بابت مانده حساب بدهی تسهیلات ارزی بانکی با نرخ یورو 276.376 ریال سنا مورخ 1399/12/28-اینویس 9 پایاصنعت 202.139/40 یورو</t>
  </si>
  <si>
    <t>سود(زیان)حاصل از تسعیر ارز بابت مانده حساب بدهی تسهیلات ارزی بانکی با نرخ یورو 276.376 ریال سنا مورخ 1399/12/28-اینویس 6 فاتح ق 006 1.056.221/89 یورو</t>
  </si>
  <si>
    <t>سود(زیان)حاصل از تسعیر ارز بابت مانده حساب بدهی تسهیلات ارزی بانکی با نرخ یورو 276.376 ریال سنا مورخ 1399/12/28-اینویس 8 فرآب 448.232/40 یورو</t>
  </si>
  <si>
    <t>سود(زیان)حاصل از تسعیر ارز بابت مانده حساب بدهی تسهیلات ارزی بانکی با نرخ یورو 276.376 ریال سنا مورخ 1399/12/28-اینویس 13 پایاصنعت 290.395/56 یورو</t>
  </si>
  <si>
    <t>سود(زیان)حاصل از تسعیر ارز بابت مانده حساب بدهی تسهیلات ارزی بانکی با نرخ یورو 276.376 ریال سنا مورخ 1399/12/28-اینویس 14 فرآب 1.285.128/24 یورو</t>
  </si>
  <si>
    <t>سود(زیان)حاصل از تسعیر ارز بابت مانده حساب بدهی تسهیلات ارزی بانکی با نرخ یورو 276.376 ریال سنا مورخ 1399/12/28-پ پ ایران تراسفو 207.725 یورو</t>
  </si>
  <si>
    <t>سود(زیان)حاصل از تسعیر ارز بابت مانده حساب بدهی تسهیلات ارزی بانکی با نرخ یورو 276.376 ریال سنا مورخ 1399/12/28-اینویس 19 پایاصنعت 211.611/79یورو</t>
  </si>
  <si>
    <t>سود(زیان)حاصل از تسعیر ارز بابت مانده حساب بدهی تسهیلات ارزی بانکی با نرخ یورو 276.376 ریال سنا مورخ 1399/12/28-اینویس 15 فرآب 1.264.699/71 یورو</t>
  </si>
  <si>
    <t>سود(زیان)حاصل از تسعیر ارز بابت مانده حساب بدهی تسهیلات ارزی بانکی با نرخ یورو 276.376 ریال سنا مورخ 1399/12/28-اینویس 11 فاتح ق006 656.877/98 یورو</t>
  </si>
  <si>
    <t>سود(زیان)حاصل از تسعیر ارز بابت مانده حساب بدهی تسهیلات ارزی بانکی با نرخ یورو 276.376 ریال سنا مورخ 1399/12/28-اینویس 12 فاتح ق006 393.087/76 یورو</t>
  </si>
  <si>
    <t>سود(زیان) حاصل از تسعیر ارز بابت مانده حساب بدهی تسهیلات ارزی بانکی با نرخ یورو 276.376 ریال سنا مورخ 1399/12/28-اینویس 18 فرآب 31.988/96 یورو</t>
  </si>
  <si>
    <t>سود(زیان)حاصل از تسعیر ارز بابت مانده حساب بدهی تسهیلات ارزی بانکی با نرخ یورو 276.376 ریال سنا مورخ 1399/12/28-اینویس 18 فرآب 1.178.698/62 یورو</t>
  </si>
  <si>
    <t>سود(زیان)حاصل از تسعیر ارز بابت مانده حساب بدهی تسهیلات ارزی بانکی با نرخ یورو 276.376 ریال سنا مورخ 1399/12/28-اینویس 24 پایاصنعت 299.434/40یورو</t>
  </si>
  <si>
    <t>سود(زیان)حاصل از تسعیر ارز بابت مانده حساب بدهی تسهیلات ارزی بانکی با نرخ یورو 276.376 ریال سنا مورخ 1399/12/28-اینویس 20 فاتح ق001 321.301/38 یورو</t>
  </si>
  <si>
    <t>سود(زیان)حاصل از تسعیر ارز بابت مانده حساب بدهی تسهیلات ارزی بانکی با نرخ یورو 276.376 ریال سنا مورخ 1399/12/28-اینویس 17 زافرتک 521.738/83 یورو</t>
  </si>
  <si>
    <t>سود(زیان)حاصل از تسعیر ارز بابت مانده حساب بدهی تسهیلات ارزی بانکی با نرخ یورو 276.376 ریال سنا مورخ 1399/12/28-اینویس 23 فرآب 1.567.150 یورو</t>
  </si>
  <si>
    <t>سود(زیان)حاصل از تسعیر ارز بابت مانده حساب بدهی تسهیلات ارزی بانکی با نرخ یورو 276.376 ریال سنا مورخ 1399/12/28-اینویس 21 فرآب 223.315/30 یورو</t>
  </si>
  <si>
    <t>سود(زیان)حاصل از تسعیر ارز بابت مانده حساب بدهی تسهیلات ارزی بانکی با نرخ یورو 276.376 ریال سنا مورخ 1399/12/28-اینویس 10 راژان 303.531/54 یورو</t>
  </si>
  <si>
    <t>سود(زیان)حاصل از تسعیر ارز بابت مانده حساب بدهی تسهیلات ارزی بانکی با نرخ یورو 276.376 ریال سنا مورخ 1399/12/28-اینویس 25 فرآب 569.749/49 یورو</t>
  </si>
  <si>
    <t>سود(زیان)حاصل از تسعیر ارز بابت مانده حساب بدهی تسهیلات ارزی بانکی با نرخ یورو 276.376 ریال سنا مورخ 1399/12/28-اینویس 26 فاتح ق006 153.240/96 یورو</t>
  </si>
  <si>
    <t>سود(زیان)حاصل از تسعیر ارز بابت مانده حساب بدهی تسهیلات ارزی بانکی با نرخ یورو 276.376 ریال سنا مورخ 1399/12/28-اینویس 22 فرآب 535.051/66 یورو</t>
  </si>
  <si>
    <t>سود(زیان)حاصل از تسعیر ارز بابت مانده حساب بدهی تسهیلات ارزی بانکی با نرخ یورو 276.376 ریال سنا مورخ 1399/12/28-اینویس 25 فرآب 577.815/56 یورو</t>
  </si>
  <si>
    <t>سود(زیان)اصل از تسعیر ارز بابت مانده حساب بدهی تسهیلات ارزی بانکی با نرخ یورو 276.376 ریال سنا مورخ 1399/12/28-پ پ تهران جوان 449.495 یورو</t>
  </si>
  <si>
    <t>سود(زیان)حاصل از تسعیر ارز بابت مانده حساب بدهی تسهیلات ارزی بانکی با نرخ یورو 276.376 ریال سنا مورخ 1399/12/28-اینویس 27 فرآب 950.152/07 یورو</t>
  </si>
  <si>
    <t>سود(زیان)حاصل از تسعیر ارز بابت مانده حساب بدهی تسهیلات ارزی بانکی با نرخ یورو 276.376 ریال سنا مورخ 1399/12/28-اینویس 29 فرآب 43.055/92 یورو</t>
  </si>
  <si>
    <t>سود(زیان)حاصل از تسعیر ارز بابت مانده حساب بدهی تسهیلات ارزی بانکی با نرخ ارز 226.199 ریال سنا مورخ 1399/12/28</t>
  </si>
  <si>
    <t>سود(زیان) بابت تسعیر تبدیل یورو(39.655.782/27یورو فی276.376ریال)به دلار(44.305.529/86دلار فی226.199ریال) تسهیلات بانک صنعت و معدن با نرخ 1399/12/28</t>
  </si>
  <si>
    <t>یورو</t>
  </si>
  <si>
    <t>دلار</t>
  </si>
  <si>
    <t>اختلاف نیکو1</t>
  </si>
  <si>
    <t>ارزش ریالی</t>
  </si>
  <si>
    <t>نرخ 1400/06/31</t>
  </si>
  <si>
    <t>ریالی 1400/06/31</t>
  </si>
  <si>
    <t>تسعیر ارز</t>
  </si>
  <si>
    <t>00/10/01</t>
  </si>
  <si>
    <t>00/10/23</t>
  </si>
  <si>
    <t>00/10/29</t>
  </si>
  <si>
    <t>00/11/07</t>
  </si>
  <si>
    <t>00/12/18</t>
  </si>
  <si>
    <t>فراب اینترنشنال(هتکو)-پرداخت تخصیص معادل 3.506.805/21 یورو-معادل .... دلار خرید 4-compressor  طی inv.#098-adish-typeA (96) به ارزش کل 5.395.084/94 یورو-نرخ 275.888 ریال نیما</t>
  </si>
  <si>
    <t>فاتح صنعت ق031-پیش پرداخت مربوط به ارسال حواله ارزی اعتبار اسنادی ق ADSH-P-PO-GE-031 به ارزش 300.435/60 یورو فی 275.888 ریال توسط بانک صنعت و معدن</t>
  </si>
  <si>
    <t>ایران تابلو-پیش پرداخت مربوط به ارسال حواله ارزی اعتبار اسنادی ق ADSH-P-PO-GE-049 به ارزش 189.875 یورو فی 275.888 ریال توسط بانک صنعت و معدن</t>
  </si>
  <si>
    <t>پایاصنعت-پیش پرداخت پارت2 مربوط به ارسال حواله ارزی اعتبار اسنادی ق ADSH-P-PO-GE-000 به ارزش 568.969/31 یورو فی 275.888 ریال توسط بانک صنعت و معدن</t>
  </si>
  <si>
    <t>پایاصنعت-پیش پرداخت پارت1 مربوط به ارسال حواله ارزی اعتبار اسنادی ق ADSH-P-PO-GE-000 به ارزش 86.530/69 یورو فی 275.888 ریال توسط بانک صنعت و معدن</t>
  </si>
  <si>
    <t>تهران جوان-پرداخت میانی تخصیص معادل 50.521/25 یورو-معادل .... دلار خرید 12-package  طی inv.#105-adish-typeB (107)به ارزش کل 77.725یورو-نرخ 275.888 ریال نیما</t>
  </si>
  <si>
    <t>ایران تابلو ق049-پرداخت میانی تخصیص معادل 284.517/35 یورو-معادل .... دلار خرید 8-ELECT INST  طی inv.#111-adish-typeB (110)به ارزش کل 437.719یورو-نرخ 275.888 ریال نیما</t>
  </si>
  <si>
    <t>ایران تابلو ق032-پرداخت میانی تخصیص معادل 484.058/90 یورو-معادل .... دلار خرید 8-ELECT INST  طی inv.#110-adish-typeB (109)به ارزش کل 744.706یورو-نرخ 275.888 ریال نیما</t>
  </si>
  <si>
    <t>تهران جوان-پرداخت میانی تخصیص معادل 48.048 یورو-معادل .... دلار خرید 12-package  طی inv.#114-adish-typeB (113)به ارزش کل 73.920یورو-نرخ 275.888 ریال نیما</t>
  </si>
  <si>
    <t>فرآب اینترنشنال-پرداخت تخصیص معادل 530.287/52 یورو-معادل .... دلار خرید ITEM20-UTILITY TYPE B طی inv.#100-adish-typeB  (99) به ارزش کل 815.826/96یورو-نرخ 275.888 ریال نیما</t>
  </si>
  <si>
    <t>کابل یزد-پرداخت تخصیص معادل 254.922/22 یورو-معادل .... دلار خرید  ITEM8-ELECT INST طی inv.#108-adish-typeB  (106)  به ارزش کل 392.188/03 یورو-نرخ 275.888 ریال نیما</t>
  </si>
  <si>
    <t>زافرتک-پرداخت تخصیص معادل 852.513/41 یورو-معادل .... دلار خرید ITEM13-PIPING MATERIAL TYPE A طی inv.#096-adish-typeA  (100)   به ارزش کل 947.237/12 یورو-نرخ 275.888 ریال نیما</t>
  </si>
  <si>
    <t>فرآب اینترنشنال-پرداخت تخصیص معادل 489.225/26 یورو-معادل .... دلار خرید ITEM13-PIPING TYPEA طی inv.#107-adish-typeB  (108)  به ارزش کل 543.583/62 یورو-نرخ 275.888 ریال نیما</t>
  </si>
  <si>
    <t>فرآب اینترنشنال-پرداخت تخصیص معادل 2.496.524/73 یورو-معادل .... دلار خرید ITEM13-PIPING TYPE A طی inv.#112-adish-typeB (112)  به ارزش کل 3.840.807/28 یورو-نرخ 275.888 ریال نیما</t>
  </si>
  <si>
    <t>پمپ صنعتی ایران-پرداخت تخصیص معادل 111.600/32 یورو-معادل .... دلار خرید ITEM14-PUMP TYPE B طی inv.#109-adish-typeB (111) به ارزش کل 171.692/80یورو-نرخ 275.888 ریال نیما</t>
  </si>
  <si>
    <t>تهویه-پرداخت تخصیص معادل 280.479/15 یورو-معادل .... دلار خرید ITEM20-UTILITY TYPE B طی inv.#115-adish-typeB (115)  به ارزش کل 311.643/50 یورو-نرخ 275.888 ریال نیما</t>
  </si>
  <si>
    <t>ایران ترانسفو-پرداخت تخصیص معادل 616.556/62 یورو-معادل .... دلار خرید ITEM8 طی inv.#120-adish-typeB (118) به ارزش کل 948.548/64یورو-نرخ 275.888 ریال نیما</t>
  </si>
  <si>
    <t>فرآب اینترنشنال(هتکو)-پرداخت تخصیص معادل 54.600 یورو-معادل .... دلار خرید ITEM20-utility TYPE B طی inv.#118-adish-typeB (121) به ارزش کل 84.000 یورو-نرخ 275.888 ریال نیما</t>
  </si>
  <si>
    <t>FGS006-پرداخت تخصیص معادل 101.692/38 یورو-معادل.....دلار خرید ITEM21-fixed equipment  طی inv.#121-adish-type A (119) به ارزش 156.449/82 یورو-نرخ275.888ریال نیما*</t>
  </si>
  <si>
    <t>FGS006-پرداخت تخصیص معادل 246.316/15 یورو-معادل.....دلار خرید ITEM21-fixed equipment  طی inv.#122-adish-type A (120) به ارزش 378.947/92 یورو-نرخ275.888ریال نیما*</t>
  </si>
  <si>
    <t>کابل یزد-پرداخت تخصیص معادل 245.558/21 یورو-معادل .... دلار خرید  ITEM8-ELECT INST طی inv.#102-adish-typeB  (102)  به ارزش کل 377.781/86 یورو-نرخ 275.888 ریال نیما</t>
  </si>
  <si>
    <t>فرآب اینترنشنال(پتروپویش)-پرداخت تخصیص معادل 132.075/73 یورو-معادل .... دلار خرید ITEM14-pump TYPE A طی inv.#106-adish-typea (105)  به ارزش کل 203.193/43 یورو-نرخ 275.888 ریال نیما</t>
  </si>
  <si>
    <t>فرآب اینترنشنال(fgs)-پرداخت تخصیص معادل 1.697.956/20 یورو-معادل .... دلار خرید ITEM17-storage tank طی inv.#101-adish-typeB (98)  به ارزش کل 1.886.618 یورو-نرخ 275.888 ریال نیما</t>
  </si>
  <si>
    <t>فرآب اینترنشنال(fgs)-پرداخت تخصیص معادل 94.748/40 یورو-معادل .... دلار خرید ITEM21-fix equipment طی inv.#104-adish-typeB (104)  به ارزش کل 105.276 یورو-نرخ 275.888 ریال نیما</t>
  </si>
  <si>
    <t>فرآب اینترنشنال(fgs)-پرداخت تخصیص معادل 385.870/50 یورو-معادل .... دلار خرید ITEM9-filter طی inv.#99-adish-typeB (97)  به ارزش کل 428.745 یورو-نرخ 275.888 ریال نیما</t>
  </si>
  <si>
    <t>فرآب اینترنشنال-پرداخت تخصیص معادل 264.881/27 یورو-معادل 302.791/46 دلار خرید H-501-1 طی inv.#36-adish-typeA (32) به ارزش کل 407.509/65یورو-نرخ 282.538 ریال نیما(تجارت)</t>
  </si>
  <si>
    <t>فرآب اینترنشنال-پرداخت تخصیص معادل 944.640/43 یورو-معادل 1.079.838/72 دلار خرید ITEM17-storage tannk طی inv.#30-adish-typeB  (30) به ارزش کل 1.049.600/48 یورو-نرخ 282.538 ریال نیما(تجارت)*</t>
  </si>
  <si>
    <t>فرآب اینترنشنال-پرداخت تخصیص معادل 2.036.592 یورو-معادل 2.328.071/95 دلار خرید ITEM17-storage tannk طی inv.#38-adish-typeB  (38) به ارزش کل 2.262.880 یورو-نرخ 282.538 ریال نیما(تجارت)*</t>
  </si>
  <si>
    <t>فرآب اینترنشنال-پرداخت تخصیص معادل 497.900 یورو-معادل 569.160/16 دلار خرید 8-ELECT INST طی inv.#39-adish-typeA (39) به ارزش کل 766.000 یورو-نرخ 282.538 ریال نیما(تجارت)*</t>
  </si>
  <si>
    <t>فرآب اینترنشنال-پرداخت تخصیص معادل 561.240 یورو-معادل 641.565/47 دلار خرید 8-ELECT INST و 13-piping طی inv.#49-adish-typeB (53) به ارزش کل 623.600 یورو-نرخ 282.538 ریال نیما(تجارت)*</t>
  </si>
  <si>
    <t>فرآب اینترنشنال-پرداخت تخصیص معادل 307.589/40 یورو-معادل 351.612/03 دلار خرید 1-steel structure طی inv.#48-adish-typeB (47) به ارزش کل 341.766 یورو-نرخ 282.538 ریال نیما(تجارت)</t>
  </si>
  <si>
    <t>فرآب اینترنشنال-پرداخت تخصیص معادل 1.440.000 یورو-معادل .... دلار خرید ITEM13-PIPING MATERIAL طی inv.#34-adish-typeB  (34)  به ارزش کل 1.600.000 یورو-نرخ281.039ریال نیما</t>
  </si>
  <si>
    <t>فرآب اینترنشنال-پرداخت تخصیص معادل 149.500 یورو-معادل .... دلار خرید  ITEM08-ELECT INST طی inv.#34-adish-typeB (34)  به ارزش کل 230.000 یورو-نرخ281.039ریال نیما</t>
  </si>
  <si>
    <t>فرآب اینترنشنال-پرداخت تخصیص معادل 1.983.673/07 یورو-معادل .... دلار خرید steel structure طی inv.#43-adish-typeB (45)  به ارزش کل 2.204.081/19 یورو-نرخ281.039ریال نیما</t>
  </si>
  <si>
    <t>فرآب اینترنشنال(RMT)-پرداخت تخصیص معادل 1.127.621/95 یورو-معادل .... دلار خرید  ITEM08-ELECT INST طی inv.#46-adish-typeA (46)  به ارزش کل 1.734.803 یورو-نرخ281.039ریال نیما</t>
  </si>
  <si>
    <t>فرآب اینترنشنال(RMT)-پرداخت تخصیص معادل 1.361.763/65 یورو-معادل .... دلار خرید  ITEM08-ELECT INST طی inv.#56-adish-typeA (54)  به ارزش کل 2.095.021 یورو-نرخ281.039ریال نیما</t>
  </si>
  <si>
    <t>فرآب اینترنشنال(KTI)-پرداخت تخصیص معادل 3.358.223/30 یورو-معادل .... دلار خرید  ITEM10-HEATER طی inv.#47-adish-typeA (57)  به ارزش کل 5.166.497 یورو-نرخ281.039ریال نیما</t>
  </si>
  <si>
    <t>فرآب اینترنشنال(KTI)-پرداخت تخصیص معادل 2.294.656/20 یورو-معادل .... دلار خرید  ITEM10-HEATER طی inv.#47-adish-typeA (57)  به ارزش کل 2.549.618 یورو-نرخ281.039ریال نیما</t>
  </si>
  <si>
    <t>تهران جوان-پرداخت میانی تخصیص معادل 713.454/04 یورو-معادل .... دلار خرید 14-PUMP TYPE B طی inv.#127-adish-typeB (127) به ارزش کل 1.097.621/60 یورو-نرخ 281.039 ریال نیما</t>
  </si>
  <si>
    <t>کابل یزد-پرداخت تخصیص معادل 150.132/72 یورو-معادل .... دلار خرید  ITEM8-ELECT INST طی (124) inv.#119-adish-typeB به ارزش کل 230.973/42 یورو-نرخ 277.025 ریال نیما</t>
  </si>
  <si>
    <t>کابل یزد-پرداخت تخصیص معادل 344.659/96یورو-معادل .... دلار خرید WIRE-CABLE طی (125) inv.#124-adish-typeB به ارزش کل 530.246/09 یورو-نرخ 277.025 ریال نیما</t>
  </si>
  <si>
    <t>شرکت پرگاسیران-پرداخت تخصیص معادل 228.084/98 یورو-معادل .... دلار خرید  FILTER طی (126) inv.#125-adish-typeB به ارزش کل 235.427/76 یورو-نرخ 277.025 ریال نیما</t>
  </si>
  <si>
    <t>فرآب اینترنشنال(DSA)-پرداخت تخصیص معادل 292.588/99 یورو-معادل .... دلار خرید  PIPE-FITINGطی inv.#129-adish-typeA (128) به ارزش کل 325.098/89 یورو-نرخ  277.025 ریال نیما</t>
  </si>
  <si>
    <t>پایاصنعت-پرداخت تخصیص معادل346.737/14 یورو-معادل.....دلار خرید استیل استراکچر طی inv.#123-adish-typeB  به ارزش 533.441/76 یورو-نرخ277.025ریال نیما-نیکو2</t>
  </si>
  <si>
    <t>FGS006-پرداخت تخصیص معادل 113.857/06 یورو-معادل .... دلار خرید PLATEطی inv.#130-adish-typeA (123) به ارزش کل 175.164/70 یورو-نرخ277.025 ریال نیما*</t>
  </si>
  <si>
    <t>برداشت 1.700/81 یورو  با فی 275.888 ریال توسط بانک صنعت و معدن بابت کارمزد مغایرت اسناد کسر شده توسط کانتر بانک طی تامه 7710</t>
  </si>
  <si>
    <t>سود(زیان)حاصل از تسعیر ارز بابت مانده حساب بدهی تسهیلات ارزی بانکی با نرخ یورو</t>
  </si>
  <si>
    <t>ریال سنا مورخ 1400/12/28-</t>
  </si>
  <si>
    <t>سود</t>
  </si>
  <si>
    <t>فراب اینترنشنال</t>
  </si>
  <si>
    <t>کابل یزد</t>
  </si>
  <si>
    <t>پایاصنعت</t>
  </si>
  <si>
    <t>زافرتک</t>
  </si>
  <si>
    <t>ایران تابلو</t>
  </si>
  <si>
    <t xml:space="preserve">FGS </t>
  </si>
  <si>
    <t>FGS</t>
  </si>
  <si>
    <t>راژان</t>
  </si>
  <si>
    <t>تهویه</t>
  </si>
  <si>
    <t>تهران جوان</t>
  </si>
  <si>
    <t>هتکو</t>
  </si>
  <si>
    <t>نوین دانش آینده</t>
  </si>
  <si>
    <t>پترو پویش سهند</t>
  </si>
  <si>
    <t>ایران ترانسفو</t>
  </si>
  <si>
    <t>پمپ صنعتی ایران</t>
  </si>
  <si>
    <t>شرکت پرگاسیران</t>
  </si>
  <si>
    <t>پارس کویر اروند</t>
  </si>
  <si>
    <t>inv.#095</t>
  </si>
  <si>
    <t>اصلا</t>
  </si>
  <si>
    <t>ADSH</t>
  </si>
  <si>
    <t>فرآب طی inv.#015-adish</t>
  </si>
  <si>
    <t>FGS طی inv.#011-adish</t>
  </si>
  <si>
    <t>FGS طی inv.#012-adish</t>
  </si>
  <si>
    <t>استراکچر طی inv.#024-adish</t>
  </si>
  <si>
    <t>طی inv.#020-adish</t>
  </si>
  <si>
    <t>فولادی طی inv.#017-adish</t>
  </si>
  <si>
    <t>طی inv.#010-adish</t>
  </si>
  <si>
    <t>استراکچر طی inv.#025-adish-typeB  به ارزش 876.537/68 یورو</t>
  </si>
  <si>
    <t>طی inv.#055</t>
  </si>
  <si>
    <t>طی inv.#114</t>
  </si>
  <si>
    <t>بابت کارمزد مغایرت اسناد کسر شده توسط کانتر بانک طی تامه 7710</t>
  </si>
  <si>
    <t>طی inv.#56</t>
  </si>
  <si>
    <t>طی inv.#47</t>
  </si>
  <si>
    <t>طی inv.#127</t>
  </si>
  <si>
    <t>طی (124) inv.#119</t>
  </si>
  <si>
    <t>طی (125) inv.#124</t>
  </si>
  <si>
    <t>طی (126) inv.#125-adish</t>
  </si>
  <si>
    <t>FITINGطی inv.#129</t>
  </si>
  <si>
    <t>طی inv.#123</t>
  </si>
  <si>
    <t>PLATEطی inv.#130-adish</t>
  </si>
  <si>
    <t>طی inv.#135-adish</t>
  </si>
  <si>
    <t>اینویس 27</t>
  </si>
  <si>
    <t>اینویس 1</t>
  </si>
  <si>
    <t>اینویس 2</t>
  </si>
  <si>
    <t>اینویس 3 فاتح ق 001</t>
  </si>
  <si>
    <t>اینویس 4</t>
  </si>
  <si>
    <t>اینویس 5</t>
  </si>
  <si>
    <t>اینویس 7</t>
  </si>
  <si>
    <t>اینویس 9</t>
  </si>
  <si>
    <t>اینویس 6 فاتح ق 006 1</t>
  </si>
  <si>
    <t>اینویس 8</t>
  </si>
  <si>
    <t>اینویس 13</t>
  </si>
  <si>
    <t>اینویس 14 فرآب 1</t>
  </si>
  <si>
    <t>اینویس 19</t>
  </si>
  <si>
    <t>اینویس 15 فرآب 1</t>
  </si>
  <si>
    <t>اینویس 11 فاتح ق006</t>
  </si>
  <si>
    <t>اینویس 12 فاتح ق006</t>
  </si>
  <si>
    <t>اینویس 18</t>
  </si>
  <si>
    <t>اینویس 18 فرآب 1</t>
  </si>
  <si>
    <t>اینویس 24</t>
  </si>
  <si>
    <t>اینویس 20 فاتح ق001</t>
  </si>
  <si>
    <t>اینویس 17</t>
  </si>
  <si>
    <t>اینویس 23</t>
  </si>
  <si>
    <t>اینویس 21</t>
  </si>
  <si>
    <t>اینویس 10</t>
  </si>
  <si>
    <t>اینویس 25</t>
  </si>
  <si>
    <t>اینویس 26 فاتح ق006</t>
  </si>
  <si>
    <t>اینویس 22</t>
  </si>
  <si>
    <t>اینویس 29</t>
  </si>
  <si>
    <t xml:space="preserve"> inv.#031</t>
  </si>
  <si>
    <t xml:space="preserve"> inv.#016</t>
  </si>
  <si>
    <t xml:space="preserve"> inv.#040</t>
  </si>
  <si>
    <t xml:space="preserve"> inv.#044</t>
  </si>
  <si>
    <t xml:space="preserve"> inv.#045</t>
  </si>
  <si>
    <t xml:space="preserve"> inv.#050</t>
  </si>
  <si>
    <t xml:space="preserve"> inv.#055</t>
  </si>
  <si>
    <t xml:space="preserve"> inv.#057</t>
  </si>
  <si>
    <t xml:space="preserve"> inv.#051</t>
  </si>
  <si>
    <t xml:space="preserve"> inv.#059</t>
  </si>
  <si>
    <t xml:space="preserve"> inv.#032</t>
  </si>
  <si>
    <t xml:space="preserve"> inv.#037</t>
  </si>
  <si>
    <t xml:space="preserve"> inv.#041</t>
  </si>
  <si>
    <t xml:space="preserve"> inv.#042</t>
  </si>
  <si>
    <t xml:space="preserve"> inv.#061</t>
  </si>
  <si>
    <t xml:space="preserve"> inv.#067</t>
  </si>
  <si>
    <t xml:space="preserve"> inv.#068</t>
  </si>
  <si>
    <t xml:space="preserve"> inv.#079</t>
  </si>
  <si>
    <t xml:space="preserve"> inv.#077</t>
  </si>
  <si>
    <t xml:space="preserve"> inv.#092</t>
  </si>
  <si>
    <t xml:space="preserve"> inv.#094</t>
  </si>
  <si>
    <t xml:space="preserve"> inv.#087</t>
  </si>
  <si>
    <t xml:space="preserve"> inv.#098</t>
  </si>
  <si>
    <t xml:space="preserve"> inv.#105</t>
  </si>
  <si>
    <t xml:space="preserve"> inv.#111</t>
  </si>
  <si>
    <t xml:space="preserve"> inv.#110</t>
  </si>
  <si>
    <t xml:space="preserve"> inv.#114</t>
  </si>
  <si>
    <t xml:space="preserve"> inv.#100</t>
  </si>
  <si>
    <t xml:space="preserve"> inv.#108</t>
  </si>
  <si>
    <t xml:space="preserve"> inv.#096</t>
  </si>
  <si>
    <t xml:space="preserve"> inv.#107</t>
  </si>
  <si>
    <t xml:space="preserve"> inv.#112</t>
  </si>
  <si>
    <t xml:space="preserve"> inv.#109</t>
  </si>
  <si>
    <t xml:space="preserve"> inv.#115</t>
  </si>
  <si>
    <t xml:space="preserve"> inv.#118</t>
  </si>
  <si>
    <t xml:space="preserve"> inv.#121</t>
  </si>
  <si>
    <t xml:space="preserve"> inv.#122</t>
  </si>
  <si>
    <t xml:space="preserve"> inv.#102</t>
  </si>
  <si>
    <t xml:space="preserve"> inv.#106</t>
  </si>
  <si>
    <t xml:space="preserve"> inv.#101</t>
  </si>
  <si>
    <t xml:space="preserve"> inv.#104</t>
  </si>
  <si>
    <t>بابت کارمزد مغایرت اسناد کسر شده توسط کانتر بانک  تامه 7710</t>
  </si>
  <si>
    <t xml:space="preserve"> inv.#99</t>
  </si>
  <si>
    <t xml:space="preserve"> inv.#34</t>
  </si>
  <si>
    <t xml:space="preserve"> inv.#46</t>
  </si>
  <si>
    <t xml:space="preserve"> inv.#56</t>
  </si>
  <si>
    <t xml:space="preserve"> inv.#47</t>
  </si>
  <si>
    <t xml:space="preserve"> inv.#127</t>
  </si>
  <si>
    <t xml:space="preserve"> inv.#123</t>
  </si>
  <si>
    <t xml:space="preserve"> inv.#020-</t>
  </si>
  <si>
    <t xml:space="preserve"> inv.#023-</t>
  </si>
  <si>
    <t xml:space="preserve"> inv.#021-</t>
  </si>
  <si>
    <t xml:space="preserve"> inv.#010-</t>
  </si>
  <si>
    <t xml:space="preserve"> inv.#026-</t>
  </si>
  <si>
    <t xml:space="preserve"> inv.#029-</t>
  </si>
  <si>
    <t>inv.#084-</t>
  </si>
  <si>
    <t xml:space="preserve"> inv.#120-</t>
  </si>
  <si>
    <t xml:space="preserve"> inv.#43-</t>
  </si>
  <si>
    <t xml:space="preserve"> inv.#135</t>
  </si>
  <si>
    <t xml:space="preserve"> inv.#130</t>
  </si>
  <si>
    <t>inv.#129</t>
  </si>
  <si>
    <t xml:space="preserve"> inv.#125</t>
  </si>
  <si>
    <t xml:space="preserve"> inv.#124</t>
  </si>
  <si>
    <t xml:space="preserve"> inv.#119</t>
  </si>
  <si>
    <t xml:space="preserve">  inv.#085</t>
  </si>
  <si>
    <t xml:space="preserve"> inv.#078</t>
  </si>
  <si>
    <t xml:space="preserve"> inv.#027  </t>
  </si>
  <si>
    <t xml:space="preserve"> inv.#022</t>
  </si>
  <si>
    <t xml:space="preserve"> inv.#025</t>
  </si>
  <si>
    <t xml:space="preserve">  inv.#017</t>
  </si>
  <si>
    <t xml:space="preserve">  inv.#024</t>
  </si>
  <si>
    <t xml:space="preserve">  inv.#018</t>
  </si>
  <si>
    <t xml:space="preserve"> inv.#012</t>
  </si>
  <si>
    <t xml:space="preserve">  inv.#011</t>
  </si>
  <si>
    <t xml:space="preserve">  inv.#015</t>
  </si>
  <si>
    <t xml:space="preserve">  inv.#019</t>
  </si>
  <si>
    <t xml:space="preserve">اینویس 13 </t>
  </si>
  <si>
    <t>inv.#49</t>
  </si>
  <si>
    <t>inv.#36</t>
  </si>
  <si>
    <t>inv.#086</t>
  </si>
  <si>
    <t>inv.#093</t>
  </si>
  <si>
    <t>inv.#075</t>
  </si>
  <si>
    <t xml:space="preserve">  inv.#025  </t>
  </si>
  <si>
    <t>انرژی کویر پایا</t>
  </si>
  <si>
    <t>inv.#035</t>
  </si>
  <si>
    <t>inv.#083</t>
  </si>
  <si>
    <t>اینوس 14</t>
  </si>
  <si>
    <t>ینوس 8</t>
  </si>
  <si>
    <t>اینوس 7</t>
  </si>
  <si>
    <t>اینوس 4</t>
  </si>
  <si>
    <t xml:space="preserve">اینوس2 </t>
  </si>
  <si>
    <t>اینوس 1</t>
  </si>
  <si>
    <t>اینوس 3</t>
  </si>
  <si>
    <t>اینوس5</t>
  </si>
  <si>
    <t>اینوس 9</t>
  </si>
  <si>
    <t>اینوس 6</t>
  </si>
  <si>
    <t>اینوس 13</t>
  </si>
  <si>
    <t>00/12/118</t>
  </si>
  <si>
    <t>پیش پرداخت</t>
  </si>
  <si>
    <t>inv#013</t>
  </si>
  <si>
    <t>inv#126(134)</t>
  </si>
  <si>
    <t>inv#29</t>
  </si>
  <si>
    <t>inv#27</t>
  </si>
  <si>
    <t>نرخ 1400/12/28</t>
  </si>
  <si>
    <t>ریالی 1400/12/28</t>
  </si>
  <si>
    <t>هزینه کارمزد تسهیلات تا پایان سال 1400</t>
  </si>
  <si>
    <t xml:space="preserve">هزینه کارمزد تسهیلات شناسایی شده تا پایان سال 1399 </t>
  </si>
  <si>
    <t>هزینه کارمزد قابل شناسایی از 1400/01/01 تا 1400/12/29</t>
  </si>
  <si>
    <t>جمع کل</t>
  </si>
  <si>
    <t>بدهی بانکی به یورو</t>
  </si>
  <si>
    <t>بدهی بانکی به دلار</t>
  </si>
  <si>
    <t>بدهی بانکی ریالی</t>
  </si>
  <si>
    <t>تهران جوان-پرداخت میانی تخصیص معادل 378.466/40 یورو-معادل .... دلار خرید 11-miixer طی inv.#126-adish-typeA (134) به ارزش کل 582.256 یورو-نرخ261.888ریال نیما</t>
  </si>
  <si>
    <t>فرآب اینترنشنال(DSA)-پرداخت تخصیص معادل629.436/66 یورو-معادل .... دلار خریدPIPING MATERIAL19 SPARE PART طی inv.#135-adish-typeA (133) به ارزش کل 813.402/55 یورو-نرخ261.888ریال نیما</t>
  </si>
  <si>
    <t>الل</t>
  </si>
  <si>
    <t>سود(زیان)حاصل از تسعیر ارز بابت مانده حساب بدهی تسهیلات ارزی بانکی با نرخ یورو 263222ریال سنا مورخ 1400/12/28- پیش پرداخت هتکو1470000 یورو</t>
  </si>
  <si>
    <t>سود(زیان)حاصل از تسعیر ارز بابت مانده حساب بدهی تسهیلات ارزی بانکی با نرخ یورو 263222ریال سنا مورخ 1400/12/28- پیش پرداخت راژان670000 یورو</t>
  </si>
  <si>
    <t>سود(زیان)حاصل از تسعیر ارز بابت مانده حساب بدهی تسهیلات ارزی بانکی با نرخ یورو 263222ریال سنا مورخ 1400/12/28- اینوس 1 فراب اینترنشنال154656.9 یورو</t>
  </si>
  <si>
    <t>سود(زیان)حاصل از تسعیر ارز بابت مانده حساب بدهی تسهیلات ارزی بانکی با نرخ یورو 263222ریال سنا مورخ 1400/12/28- پیش پرداخت FGS1035000 یورو</t>
  </si>
  <si>
    <t>سود(زیان)حاصل از تسعیر ارز بابت مانده حساب بدهی تسهیلات ارزی بانکی با نرخ یورو 263222ریال سنا مورخ 1400/12/28- پیش پرداخت FGS4412891 یورو</t>
  </si>
  <si>
    <t>سود(زیان)حاصل از تسعیر ارز بابت مانده حساب بدهی تسهیلات ارزی بانکی با نرخ یورو 263222ریال سنا مورخ 1400/12/28- پیش پرداخت پمپ صنعتی ایران201029 یورو</t>
  </si>
  <si>
    <t>سود(زیان)حاصل از تسعیر ارز بابت مانده حساب بدهی تسهیلات ارزی بانکی با نرخ یورو 263222ریال سنا مورخ 1400/12/28- پیش پرداخت پترو پویش سهند62871 یورو</t>
  </si>
  <si>
    <t>سود(زیان)حاصل از تسعیر ارز بابت مانده حساب بدهی تسهیلات ارزی بانکی با نرخ یورو 263222ریال سنا مورخ 1400/12/28- پیش پرداخت پایاصنعت861525 یورو</t>
  </si>
  <si>
    <t>سود(زیان)حاصل از تسعیر ارز بابت مانده حساب بدهی تسهیلات ارزی بانکی با نرخ یورو 263222ریال سنا مورخ 1400/12/28- پیش پرداخت پترو پویش سهند60000 یورو</t>
  </si>
  <si>
    <t>سود(زیان)حاصل از تسعیر ارز بابت مانده حساب بدهی تسهیلات ارزی بانکی با نرخ یورو 263222ریال سنا مورخ 1400/12/28- اینوس2  فراب اینترنشنال85218.3 یورو</t>
  </si>
  <si>
    <t>سود(زیان)حاصل از تسعیر ارز بابت مانده حساب بدهی تسهیلات ارزی بانکی با نرخ یورو 263222ریال سنا مورخ 1400/12/28- اینوس 3 FGS196655.81 یورو</t>
  </si>
  <si>
    <t>سود(زیان)حاصل از تسعیر ارز بابت مانده حساب بدهی تسهیلات ارزی بانکی با نرخ یورو 263222ریال سنا مورخ 1400/12/28- پیش پرداخت فراب اینترنشنال15000000 یورو</t>
  </si>
  <si>
    <t>سود(زیان)حاصل از تسعیر ارز بابت مانده حساب بدهی تسهیلات ارزی بانکی با نرخ یورو 263222ریال سنا مورخ 1400/12/28- پیش پرداخت نوین دانش آینده756985 یورو</t>
  </si>
  <si>
    <t>سود(زیان)حاصل از تسعیر ارز بابت مانده حساب بدهی تسهیلات ارزی بانکی با نرخ یورو 263222ریال سنا مورخ 1400/12/28- اینوس 4 فراب اینترنشنال357436.62 یورو</t>
  </si>
  <si>
    <t>سود(زیان)حاصل از تسعیر ارز بابت مانده حساب بدهی تسهیلات ارزی بانکی با نرخ یورو 263222ریال سنا مورخ 1400/12/28- اینوس5 پایاصنعت280564.83 یورو</t>
  </si>
  <si>
    <t>سود(زیان)حاصل از تسعیر ارز بابت مانده حساب بدهی تسهیلات ارزی بانکی با نرخ یورو 263222ریال سنا مورخ 1400/12/28- اینوس 7 فراب اینترنشنال309109.4 یورو</t>
  </si>
  <si>
    <t>سود(زیان)حاصل از تسعیر ارز بابت مانده حساب بدهی تسهیلات ارزی بانکی با نرخ یورو 263222ریال سنا مورخ 1400/12/28- اینوس 9 پایاصنعت202139.4 یورو</t>
  </si>
  <si>
    <t>سود(زیان)حاصل از تسعیر ارز بابت مانده حساب بدهی تسهیلات ارزی بانکی با نرخ یورو 263222ریال سنا مورخ 1400/12/28- اینوس 6 FGS1056221.89 یورو</t>
  </si>
  <si>
    <t>سود(زیان)حاصل از تسعیر ارز بابت مانده حساب بدهی تسهیلات ارزی بانکی با نرخ یورو 263222ریال سنا مورخ 1400/12/28- ینوس 8 فراب اینترنشنال448232.4 یورو</t>
  </si>
  <si>
    <t>سود(زیان)حاصل از تسعیر ارز بابت مانده حساب بدهی تسهیلات ارزی بانکی با نرخ یورو 263222ریال سنا مورخ 1400/12/28- اینوس 13 پایاصنعت290395.56 یورو</t>
  </si>
  <si>
    <t>سود(زیان)حاصل از تسعیر ارز بابت مانده حساب بدهی تسهیلات ارزی بانکی با نرخ یورو 263222ریال سنا مورخ 1400/12/28- اینوس 14 فراب اینترنشنال1285128.24 یورو</t>
  </si>
  <si>
    <t>سود(زیان)حاصل از تسعیر ارز بابت مانده حساب بدهی تسهیلات ارزی بانکی با نرخ یورو 263222ریال سنا مورخ 1400/12/28- پیش پرداخت ایران ترانسفو207725 یورو</t>
  </si>
  <si>
    <t>سود(زیان)حاصل از تسعیر ارز بابت مانده حساب بدهی تسهیلات ارزی بانکی با نرخ یورو 263222ریال سنا مورخ 1400/12/28-   inv.#019 پایاصنعت211611.79 یورو</t>
  </si>
  <si>
    <t>سود(زیان)حاصل از تسعیر ارز بابت مانده حساب بدهی تسهیلات ارزی بانکی با نرخ یورو 263222ریال سنا مورخ 1400/12/28-   inv.#015 فراب اینترنشنال1264699.71 یورو</t>
  </si>
  <si>
    <t>سود(زیان)حاصل از تسعیر ارز بابت مانده حساب بدهی تسهیلات ارزی بانکی با نرخ یورو 263222ریال سنا مورخ 1400/12/28-   inv.#011 FGS 656877.98 یورو</t>
  </si>
  <si>
    <t>سود(زیان)حاصل از تسعیر ارز بابت مانده حساب بدهی تسهیلات ارزی بانکی با نرخ یورو 263222ریال سنا مورخ 1400/12/28-  inv.#012 FGS 393087.76 یورو</t>
  </si>
  <si>
    <t>سود(زیان)حاصل از تسعیر ارز بابت مانده حساب بدهی تسهیلات ارزی بانکی با نرخ یورو 263222ریال سنا مورخ 1400/12/28-   inv.#018 فراب اینترنشنال31988.96 یورو</t>
  </si>
  <si>
    <t>سود(زیان)حاصل از تسعیر ارز بابت مانده حساب بدهی تسهیلات ارزی بانکی با نرخ یورو 263222ریال سنا مورخ 1400/12/28-   inv.#018 فراب اینترنشنال1178698.62 یورو</t>
  </si>
  <si>
    <t>سود(زیان)حاصل از تسعیر ارز بابت مانده حساب بدهی تسهیلات ارزی بانکی با نرخ یورو 263222ریال سنا مورخ 1400/12/28-   inv.#024 پایاصنعت299434.4 یورو</t>
  </si>
  <si>
    <t>سود(زیان)حاصل از تسعیر ارز بابت مانده حساب بدهی تسهیلات ارزی بانکی با نرخ یورو 263222ریال سنا مورخ 1400/12/28-  inv.#020- FGS 321301.38 یورو</t>
  </si>
  <si>
    <t>سود(زیان)حاصل از تسعیر ارز بابت مانده حساب بدهی تسهیلات ارزی بانکی با نرخ یورو 263222ریال سنا مورخ 1400/12/28-   inv.#017 زافرتک521738.83 یورو</t>
  </si>
  <si>
    <t>سود(زیان)حاصل از تسعیر ارز بابت مانده حساب بدهی تسهیلات ارزی بانکی با نرخ یورو 263222ریال سنا مورخ 1400/12/28-  inv.#023- فراب اینترنشنال1567150 یورو</t>
  </si>
  <si>
    <t>سود(زیان)حاصل از تسعیر ارز بابت مانده حساب بدهی تسهیلات ارزی بانکی با نرخ یورو 263222ریال سنا مورخ 1400/12/28-  inv.#021- فراب اینترنشنال223315.3 یورو</t>
  </si>
  <si>
    <t>سود(زیان)حاصل از تسعیر ارز بابت مانده حساب بدهی تسهیلات ارزی بانکی با نرخ یورو 263222ریال سنا مورخ 1400/12/28-  inv.#010- راژان303531.54 یورو</t>
  </si>
  <si>
    <t>سود(زیان)حاصل از تسعیر ارز بابت مانده حساب بدهی تسهیلات ارزی بانکی با نرخ یورو 263222ریال سنا مورخ 1400/12/28-  inv.#025 فراب اینترنشنال569749.49 یورو</t>
  </si>
  <si>
    <t>سود(زیان)حاصل از تسعیر ارز بابت مانده حساب بدهی تسهیلات ارزی بانکی با نرخ یورو 263222ریال سنا مورخ 1400/12/28-  inv.#026- FGS153240.96 یورو</t>
  </si>
  <si>
    <t>سود(زیان)حاصل از تسعیر ارز بابت مانده حساب بدهی تسهیلات ارزی بانکی با نرخ یورو 263222ریال سنا مورخ 1400/12/28-  inv.#022 فراب اینترنشنال535051.66 یورو</t>
  </si>
  <si>
    <t>سود(زیان)حاصل از تسعیر ارز بابت مانده حساب بدهی تسهیلات ارزی بانکی با نرخ یورو 263222ریال سنا مورخ 1400/12/28-   inv.#025   فراب اینترنشنال577815.56 یورو</t>
  </si>
  <si>
    <t>سود(زیان)حاصل از تسعیر ارز بابت مانده حساب بدهی تسهیلات ارزی بانکی با نرخ یورو 263222ریال سنا مورخ 1400/12/28- پیش پرداخت تهران جوان449495 یورو</t>
  </si>
  <si>
    <t>سود(زیان)حاصل از تسعیر ارز بابت مانده حساب بدهی تسهیلات ارزی بانکی با نرخ یورو 263222ریال سنا مورخ 1400/12/28-  inv.#027   فراب اینترنشنال950152.07 یورو</t>
  </si>
  <si>
    <t>سود(زیان)حاصل از تسعیر ارز بابت مانده حساب بدهی تسهیلات ارزی بانکی با نرخ یورو 263222ریال سنا مورخ 1400/12/28-  inv.#029- فراب اینترنشنال43055.92 یورو</t>
  </si>
  <si>
    <t xml:space="preserve">    یورو</t>
  </si>
  <si>
    <t xml:space="preserve">سود(زیان)حاصل از تسعیر ارز بابت مانده حساب بدهی تسهیلات ارزی بانکی با نرخ یورو263.222 </t>
  </si>
  <si>
    <t>سود(زیان)حاصل از تسعیر ارز بابت مانده حساب بدهی تسهیلات ارزی بانکی با نرخ یورو263.222</t>
  </si>
  <si>
    <t>inv.#028</t>
  </si>
  <si>
    <t xml:space="preserve">  بابت بابت کارمزد مغایرت اسناد کسر شده توسط کانتر بانک  تامه 7710برداشت 1.700/81 یورو  با فی 275.888 ریال توسط بانک صنعت و معدن </t>
  </si>
  <si>
    <t>جمع کل سال 1398 و 1399</t>
  </si>
  <si>
    <t>جمع کل سال 1400</t>
  </si>
  <si>
    <t>جمع کل تسعیر ارز تا پایان سال مالی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</si>
</sst>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_ ;\-#,##0.00\ "/>
    <numFmt numFmtId="165" formatCode="#,##0_ ;\-#,##0\ "/>
    <numFmt numFmtId="166" formatCode="_(* #,##0_);_(* \(#,##0\);_(* &quot;-&quot;??_);_(@_)"/>
  </numFmts>
  <fonts count="15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rgb="FFFF0000"/>
      <name val="Tahoma"/>
      <family val="2"/>
    </font>
    <font>
      <sz val="10"/>
      <name val="B Nazanin"/>
      <charset val="178"/>
    </font>
    <font>
      <sz val="10"/>
      <color rgb="FFFF0000"/>
      <name val="B Nazanin"/>
      <charset val="178"/>
    </font>
    <font>
      <sz val="10"/>
      <color theme="0"/>
      <name val="B Nazanin"/>
      <charset val="178"/>
    </font>
    <font>
      <b/>
      <sz val="11"/>
      <color theme="0"/>
      <name val="B Nazanin"/>
      <charset val="178"/>
    </font>
    <font>
      <b/>
      <sz val="11"/>
      <color rgb="FFFF0000"/>
      <name val="B Nazanin"/>
      <charset val="178"/>
    </font>
    <font>
      <sz val="8"/>
      <name val="Tahoma"/>
      <family val="2"/>
    </font>
    <font>
      <b/>
      <sz val="10"/>
      <name val="B Nazanin"/>
      <charset val="178"/>
    </font>
    <font>
      <b/>
      <sz val="10"/>
      <color theme="0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right"/>
    </xf>
    <xf numFmtId="43" fontId="4" fillId="0" borderId="0" applyFont="0" applyFill="0" applyBorder="0" applyAlignment="0" applyProtection="0"/>
  </cellStyleXfs>
  <cellXfs count="226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NumberFormat="1" applyFont="1" applyFill="1" applyBorder="1">
      <alignment horizontal="right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4" fontId="0" fillId="4" borderId="1" xfId="0" applyNumberFormat="1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4" fontId="0" fillId="3" borderId="1" xfId="0" applyNumberFormat="1" applyFill="1" applyBorder="1" applyAlignment="1">
      <alignment horizontal="center" vertical="center" shrinkToFit="1"/>
    </xf>
    <xf numFmtId="3" fontId="0" fillId="3" borderId="1" xfId="0" applyNumberFormat="1" applyFill="1" applyBorder="1" applyAlignment="1">
      <alignment horizontal="center" vertical="center" shrinkToFit="1"/>
    </xf>
    <xf numFmtId="4" fontId="0" fillId="10" borderId="1" xfId="0" applyNumberFormat="1" applyFill="1" applyBorder="1" applyAlignment="1">
      <alignment horizontal="center" vertical="center" shrinkToFit="1"/>
    </xf>
    <xf numFmtId="3" fontId="0" fillId="10" borderId="1" xfId="0" applyNumberFormat="1" applyFill="1" applyBorder="1" applyAlignment="1">
      <alignment horizontal="center" vertical="center" shrinkToFit="1"/>
    </xf>
    <xf numFmtId="4" fontId="0" fillId="5" borderId="1" xfId="0" applyNumberFormat="1" applyFill="1" applyBorder="1" applyAlignment="1">
      <alignment horizontal="center" vertical="center" shrinkToFit="1"/>
    </xf>
    <xf numFmtId="3" fontId="0" fillId="5" borderId="1" xfId="0" applyNumberFormat="1" applyFill="1" applyBorder="1" applyAlignment="1">
      <alignment horizontal="center" vertical="center" shrinkToFit="1"/>
    </xf>
    <xf numFmtId="4" fontId="0" fillId="6" borderId="1" xfId="0" applyNumberFormat="1" applyFill="1" applyBorder="1" applyAlignment="1">
      <alignment horizontal="center" vertical="center" shrinkToFit="1"/>
    </xf>
    <xf numFmtId="3" fontId="0" fillId="6" borderId="1" xfId="0" applyNumberFormat="1" applyFill="1" applyBorder="1" applyAlignment="1">
      <alignment horizontal="center" vertical="center" shrinkToFit="1"/>
    </xf>
    <xf numFmtId="4" fontId="0" fillId="7" borderId="1" xfId="0" applyNumberFormat="1" applyFill="1" applyBorder="1" applyAlignment="1">
      <alignment horizontal="center" vertical="center" shrinkToFit="1"/>
    </xf>
    <xf numFmtId="3" fontId="0" fillId="7" borderId="1" xfId="0" applyNumberFormat="1" applyFill="1" applyBorder="1" applyAlignment="1">
      <alignment horizontal="center" vertical="center" shrinkToFit="1"/>
    </xf>
    <xf numFmtId="4" fontId="0" fillId="8" borderId="1" xfId="0" applyNumberFormat="1" applyFill="1" applyBorder="1" applyAlignment="1">
      <alignment horizontal="center" vertical="center" shrinkToFit="1"/>
    </xf>
    <xf numFmtId="3" fontId="0" fillId="8" borderId="1" xfId="0" applyNumberFormat="1" applyFill="1" applyBorder="1" applyAlignment="1">
      <alignment horizontal="center" vertical="center" shrinkToFit="1"/>
    </xf>
    <xf numFmtId="4" fontId="0" fillId="9" borderId="1" xfId="0" applyNumberFormat="1" applyFill="1" applyBorder="1" applyAlignment="1">
      <alignment horizontal="center" vertical="center" shrinkToFit="1"/>
    </xf>
    <xf numFmtId="3" fontId="0" fillId="9" borderId="1" xfId="0" applyNumberFormat="1" applyFill="1" applyBorder="1" applyAlignment="1">
      <alignment horizontal="center" vertical="center" shrinkToFit="1"/>
    </xf>
    <xf numFmtId="4" fontId="0" fillId="0" borderId="0" xfId="0" applyNumberFormat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shrinkToFit="1"/>
    </xf>
    <xf numFmtId="0" fontId="0" fillId="3" borderId="1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7" borderId="1" xfId="0" applyFill="1" applyBorder="1" applyAlignment="1">
      <alignment horizontal="right" vertical="center" shrinkToFit="1"/>
    </xf>
    <xf numFmtId="0" fontId="0" fillId="8" borderId="1" xfId="0" applyFill="1" applyBorder="1" applyAlignment="1">
      <alignment horizontal="right" vertical="center" shrinkToFit="1"/>
    </xf>
    <xf numFmtId="0" fontId="0" fillId="9" borderId="1" xfId="0" applyFill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3" fontId="3" fillId="2" borderId="1" xfId="0" applyNumberFormat="1" applyFont="1" applyFill="1" applyBorder="1" applyAlignment="1">
      <alignment horizontal="center" vertical="center" shrinkToFit="1"/>
    </xf>
    <xf numFmtId="39" fontId="7" fillId="3" borderId="5" xfId="1" applyNumberFormat="1" applyFont="1" applyFill="1" applyBorder="1" applyAlignment="1">
      <alignment horizontal="center" vertical="center" shrinkToFit="1"/>
    </xf>
    <xf numFmtId="39" fontId="7" fillId="0" borderId="5" xfId="1" applyNumberFormat="1" applyFont="1" applyFill="1" applyBorder="1" applyAlignment="1">
      <alignment horizontal="center" vertical="center" shrinkToFit="1"/>
    </xf>
    <xf numFmtId="39" fontId="7" fillId="6" borderId="5" xfId="1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7" fillId="0" borderId="5" xfId="0" quotePrefix="1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center" vertical="center" shrinkToFit="1"/>
    </xf>
    <xf numFmtId="165" fontId="7" fillId="0" borderId="5" xfId="1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right" vertical="center" wrapText="1" shrinkToFit="1"/>
    </xf>
    <xf numFmtId="3" fontId="7" fillId="0" borderId="5" xfId="0" applyNumberFormat="1" applyFont="1" applyFill="1" applyBorder="1" applyAlignment="1">
      <alignment horizontal="right" vertical="center" wrapText="1" shrinkToFit="1"/>
    </xf>
    <xf numFmtId="165" fontId="9" fillId="12" borderId="5" xfId="1" applyNumberFormat="1" applyFont="1" applyFill="1" applyBorder="1" applyAlignment="1">
      <alignment horizontal="center" vertical="center" shrinkToFit="1"/>
    </xf>
    <xf numFmtId="39" fontId="9" fillId="12" borderId="5" xfId="1" applyNumberFormat="1" applyFont="1" applyFill="1" applyBorder="1" applyAlignment="1">
      <alignment horizontal="center" vertical="center" shrinkToFit="1"/>
    </xf>
    <xf numFmtId="39" fontId="7" fillId="11" borderId="5" xfId="1" applyNumberFormat="1" applyFont="1" applyFill="1" applyBorder="1" applyAlignment="1">
      <alignment horizontal="center" vertical="center" shrinkToFit="1"/>
    </xf>
    <xf numFmtId="165" fontId="7" fillId="3" borderId="5" xfId="1" applyNumberFormat="1" applyFont="1" applyFill="1" applyBorder="1" applyAlignment="1">
      <alignment horizontal="center" vertical="center" shrinkToFit="1"/>
    </xf>
    <xf numFmtId="165" fontId="7" fillId="11" borderId="5" xfId="1" applyNumberFormat="1" applyFont="1" applyFill="1" applyBorder="1" applyAlignment="1">
      <alignment horizontal="center" vertical="center" shrinkToFit="1"/>
    </xf>
    <xf numFmtId="165" fontId="7" fillId="6" borderId="5" xfId="1" applyNumberFormat="1" applyFont="1" applyFill="1" applyBorder="1" applyAlignment="1">
      <alignment horizontal="center" vertical="center" shrinkToFit="1"/>
    </xf>
    <xf numFmtId="39" fontId="7" fillId="0" borderId="0" xfId="1" applyNumberFormat="1" applyFont="1" applyFill="1" applyBorder="1" applyAlignment="1">
      <alignment horizontal="center" vertical="center" shrinkToFit="1"/>
    </xf>
    <xf numFmtId="3" fontId="7" fillId="6" borderId="5" xfId="1" applyNumberFormat="1" applyFont="1" applyFill="1" applyBorder="1" applyAlignment="1">
      <alignment horizontal="center" vertical="center" shrinkToFit="1"/>
    </xf>
    <xf numFmtId="3" fontId="7" fillId="11" borderId="5" xfId="1" applyNumberFormat="1" applyFont="1" applyFill="1" applyBorder="1" applyAlignment="1">
      <alignment horizontal="center" vertical="center" shrinkToFit="1"/>
    </xf>
    <xf numFmtId="3" fontId="7" fillId="3" borderId="5" xfId="1" applyNumberFormat="1" applyFont="1" applyFill="1" applyBorder="1" applyAlignment="1">
      <alignment horizontal="center" vertical="center" shrinkToFit="1"/>
    </xf>
    <xf numFmtId="3" fontId="9" fillId="12" borderId="5" xfId="1" applyNumberFormat="1" applyFont="1" applyFill="1" applyBorder="1" applyAlignment="1">
      <alignment horizontal="center" vertical="center" shrinkToFit="1"/>
    </xf>
    <xf numFmtId="3" fontId="7" fillId="0" borderId="5" xfId="1" applyNumberFormat="1" applyFont="1" applyFill="1" applyBorder="1" applyAlignment="1">
      <alignment horizontal="center" vertical="center" shrinkToFit="1"/>
    </xf>
    <xf numFmtId="3" fontId="8" fillId="11" borderId="5" xfId="1" applyNumberFormat="1" applyFont="1" applyFill="1" applyBorder="1" applyAlignment="1">
      <alignment horizontal="center" vertical="center" shrinkToFit="1"/>
    </xf>
    <xf numFmtId="3" fontId="8" fillId="0" borderId="5" xfId="1" applyNumberFormat="1" applyFont="1" applyFill="1" applyBorder="1" applyAlignment="1">
      <alignment horizontal="center" vertical="center" shrinkToFit="1"/>
    </xf>
    <xf numFmtId="0" fontId="10" fillId="12" borderId="0" xfId="0" applyFont="1" applyFill="1" applyBorder="1" applyAlignment="1">
      <alignment horizontal="center" vertical="center" shrinkToFit="1"/>
    </xf>
    <xf numFmtId="39" fontId="10" fillId="12" borderId="0" xfId="1" applyNumberFormat="1" applyFont="1" applyFill="1" applyBorder="1" applyAlignment="1">
      <alignment horizontal="center" vertical="center" shrinkToFit="1"/>
    </xf>
    <xf numFmtId="3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 vertical="center" wrapText="1" shrinkToFit="1"/>
    </xf>
    <xf numFmtId="165" fontId="7" fillId="0" borderId="0" xfId="1" applyNumberFormat="1" applyFont="1" applyFill="1" applyBorder="1" applyAlignment="1">
      <alignment horizontal="center" vertical="center" shrinkToFit="1"/>
    </xf>
    <xf numFmtId="39" fontId="7" fillId="0" borderId="0" xfId="0" applyNumberFormat="1" applyFont="1" applyFill="1" applyBorder="1" applyAlignment="1">
      <alignment horizontal="center" vertical="center" shrinkToFit="1"/>
    </xf>
    <xf numFmtId="4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0" fontId="7" fillId="11" borderId="0" xfId="0" applyFont="1" applyFill="1" applyBorder="1" applyAlignment="1">
      <alignment horizontal="center" vertical="center" shrinkToFit="1"/>
    </xf>
    <xf numFmtId="43" fontId="8" fillId="0" borderId="0" xfId="1" applyNumberFormat="1" applyFont="1" applyFill="1" applyBorder="1" applyAlignment="1">
      <alignment horizontal="center" vertical="center" shrinkToFit="1"/>
    </xf>
    <xf numFmtId="0" fontId="7" fillId="6" borderId="0" xfId="0" applyFont="1" applyFill="1" applyBorder="1" applyAlignment="1">
      <alignment horizontal="center" vertical="center" shrinkToFit="1"/>
    </xf>
    <xf numFmtId="43" fontId="9" fillId="12" borderId="0" xfId="1" applyNumberFormat="1" applyFont="1" applyFill="1" applyBorder="1" applyAlignment="1">
      <alignment horizontal="center" vertical="center" shrinkToFit="1"/>
    </xf>
    <xf numFmtId="0" fontId="9" fillId="12" borderId="0" xfId="0" applyFont="1" applyFill="1" applyBorder="1" applyAlignment="1">
      <alignment horizontal="center" vertical="center" shrinkToFit="1"/>
    </xf>
    <xf numFmtId="39" fontId="10" fillId="12" borderId="5" xfId="1" applyNumberFormat="1" applyFont="1" applyFill="1" applyBorder="1" applyAlignment="1">
      <alignment horizontal="center" vertical="center" shrinkToFit="1"/>
    </xf>
    <xf numFmtId="165" fontId="10" fillId="12" borderId="5" xfId="1" quotePrefix="1" applyNumberFormat="1" applyFont="1" applyFill="1" applyBorder="1" applyAlignment="1">
      <alignment horizontal="center" vertical="center" shrinkToFit="1"/>
    </xf>
    <xf numFmtId="3" fontId="7" fillId="0" borderId="5" xfId="0" quotePrefix="1" applyNumberFormat="1" applyFont="1" applyFill="1" applyBorder="1" applyAlignment="1">
      <alignment horizontal="right" vertical="center" wrapText="1" shrinkToFit="1"/>
    </xf>
    <xf numFmtId="0" fontId="7" fillId="0" borderId="5" xfId="0" quotePrefix="1" applyFont="1" applyFill="1" applyBorder="1" applyAlignment="1">
      <alignment horizontal="right" vertical="center" wrapText="1" shrinkToFit="1"/>
    </xf>
    <xf numFmtId="3" fontId="9" fillId="12" borderId="5" xfId="0" applyNumberFormat="1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right" vertical="center" wrapText="1" shrinkToFit="1"/>
    </xf>
    <xf numFmtId="39" fontId="9" fillId="12" borderId="0" xfId="0" applyNumberFormat="1" applyFont="1" applyFill="1" applyBorder="1" applyAlignment="1">
      <alignment horizontal="center" vertical="center" shrinkToFit="1"/>
    </xf>
    <xf numFmtId="4" fontId="9" fillId="12" borderId="0" xfId="0" applyNumberFormat="1" applyFont="1" applyFill="1" applyBorder="1" applyAlignment="1">
      <alignment horizontal="center" vertical="center" shrinkToFit="1"/>
    </xf>
    <xf numFmtId="3" fontId="10" fillId="12" borderId="5" xfId="1" quotePrefix="1" applyNumberFormat="1" applyFont="1" applyFill="1" applyBorder="1" applyAlignment="1">
      <alignment horizontal="center" vertical="center" shrinkToFit="1"/>
    </xf>
    <xf numFmtId="3" fontId="7" fillId="0" borderId="0" xfId="1" applyNumberFormat="1" applyFont="1" applyFill="1" applyBorder="1" applyAlignment="1">
      <alignment horizontal="center" vertical="center" shrinkToFit="1"/>
    </xf>
    <xf numFmtId="3" fontId="10" fillId="12" borderId="5" xfId="1" applyNumberFormat="1" applyFont="1" applyFill="1" applyBorder="1" applyAlignment="1">
      <alignment horizontal="center" vertical="center" shrinkToFit="1"/>
    </xf>
    <xf numFmtId="3" fontId="8" fillId="12" borderId="5" xfId="1" applyNumberFormat="1" applyFont="1" applyFill="1" applyBorder="1" applyAlignment="1">
      <alignment horizontal="center" vertical="center" shrinkToFit="1"/>
    </xf>
    <xf numFmtId="3" fontId="8" fillId="0" borderId="0" xfId="1" applyNumberFormat="1" applyFont="1" applyFill="1" applyBorder="1" applyAlignment="1">
      <alignment horizontal="center" vertical="center" shrinkToFit="1"/>
    </xf>
    <xf numFmtId="43" fontId="0" fillId="9" borderId="1" xfId="0" applyNumberFormat="1" applyFill="1" applyBorder="1" applyAlignment="1">
      <alignment horizontal="center" vertical="center" shrinkToFit="1"/>
    </xf>
    <xf numFmtId="43" fontId="6" fillId="5" borderId="1" xfId="0" applyNumberFormat="1" applyFont="1" applyFill="1" applyBorder="1" applyAlignment="1">
      <alignment horizontal="center" vertical="center" shrinkToFit="1"/>
    </xf>
    <xf numFmtId="3" fontId="2" fillId="8" borderId="1" xfId="0" applyNumberFormat="1" applyFont="1" applyFill="1" applyBorder="1" applyAlignment="1">
      <alignment horizontal="center" vertical="center" shrinkToFit="1"/>
    </xf>
    <xf numFmtId="3" fontId="2" fillId="10" borderId="1" xfId="0" applyNumberFormat="1" applyFont="1" applyFill="1" applyBorder="1" applyAlignment="1">
      <alignment horizontal="center" vertical="center" shrinkToFit="1"/>
    </xf>
    <xf numFmtId="3" fontId="2" fillId="5" borderId="1" xfId="0" applyNumberFormat="1" applyFont="1" applyFill="1" applyBorder="1" applyAlignment="1">
      <alignment horizontal="center" vertical="center" shrinkToFit="1"/>
    </xf>
    <xf numFmtId="3" fontId="2" fillId="6" borderId="1" xfId="0" applyNumberFormat="1" applyFont="1" applyFill="1" applyBorder="1" applyAlignment="1">
      <alignment horizontal="center" vertical="center" shrinkToFit="1"/>
    </xf>
    <xf numFmtId="3" fontId="2" fillId="3" borderId="1" xfId="0" applyNumberFormat="1" applyFont="1" applyFill="1" applyBorder="1" applyAlignment="1">
      <alignment horizontal="center" vertical="center" shrinkToFit="1"/>
    </xf>
    <xf numFmtId="3" fontId="2" fillId="7" borderId="1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shrinkToFit="1"/>
    </xf>
    <xf numFmtId="164" fontId="0" fillId="0" borderId="0" xfId="0" applyNumberFormat="1" applyAlignment="1">
      <alignment horizontal="center" vertical="center" shrinkToFit="1"/>
    </xf>
    <xf numFmtId="3" fontId="7" fillId="0" borderId="5" xfId="1" applyNumberFormat="1" applyFont="1" applyFill="1" applyBorder="1" applyAlignment="1">
      <alignment horizontal="center" vertical="center" shrinkToFit="1"/>
    </xf>
    <xf numFmtId="3" fontId="8" fillId="0" borderId="5" xfId="1" applyNumberFormat="1" applyFont="1" applyFill="1" applyBorder="1" applyAlignment="1">
      <alignment horizontal="center" vertical="center" shrinkToFit="1"/>
    </xf>
    <xf numFmtId="3" fontId="7" fillId="0" borderId="5" xfId="1" applyNumberFormat="1" applyFont="1" applyFill="1" applyBorder="1" applyAlignment="1">
      <alignment horizontal="center" vertical="center" shrinkToFit="1"/>
    </xf>
    <xf numFmtId="165" fontId="7" fillId="0" borderId="5" xfId="1" applyNumberFormat="1" applyFont="1" applyFill="1" applyBorder="1" applyAlignment="1">
      <alignment horizontal="center" vertical="center" shrinkToFit="1"/>
    </xf>
    <xf numFmtId="43" fontId="8" fillId="0" borderId="0" xfId="1" applyNumberFormat="1" applyFont="1" applyFill="1" applyBorder="1" applyAlignment="1">
      <alignment horizontal="center" vertical="center" shrinkToFit="1"/>
    </xf>
    <xf numFmtId="43" fontId="0" fillId="0" borderId="0" xfId="1" applyFont="1" applyAlignment="1">
      <alignment horizontal="right"/>
    </xf>
    <xf numFmtId="166" fontId="0" fillId="0" borderId="0" xfId="1" applyNumberFormat="1" applyFont="1" applyAlignment="1">
      <alignment horizontal="right"/>
    </xf>
    <xf numFmtId="3" fontId="10" fillId="12" borderId="9" xfId="1" applyNumberFormat="1" applyFont="1" applyFill="1" applyBorder="1" applyAlignment="1">
      <alignment horizontal="center" vertical="center" shrinkToFit="1"/>
    </xf>
    <xf numFmtId="3" fontId="10" fillId="12" borderId="10" xfId="1" applyNumberFormat="1" applyFont="1" applyFill="1" applyBorder="1" applyAlignment="1">
      <alignment horizontal="center" vertical="center" shrinkToFit="1"/>
    </xf>
    <xf numFmtId="3" fontId="7" fillId="0" borderId="9" xfId="1" applyNumberFormat="1" applyFont="1" applyFill="1" applyBorder="1" applyAlignment="1">
      <alignment horizontal="center" vertical="center" shrinkToFit="1"/>
    </xf>
    <xf numFmtId="3" fontId="7" fillId="0" borderId="10" xfId="1" applyNumberFormat="1" applyFont="1" applyFill="1" applyBorder="1" applyAlignment="1">
      <alignment horizontal="center" vertical="center" shrinkToFit="1"/>
    </xf>
    <xf numFmtId="3" fontId="9" fillId="12" borderId="11" xfId="1" applyNumberFormat="1" applyFont="1" applyFill="1" applyBorder="1" applyAlignment="1">
      <alignment horizontal="center" vertical="center" shrinkToFit="1"/>
    </xf>
    <xf numFmtId="3" fontId="9" fillId="12" borderId="12" xfId="1" applyNumberFormat="1" applyFont="1" applyFill="1" applyBorder="1" applyAlignment="1">
      <alignment horizontal="center" vertical="center" shrinkToFit="1"/>
    </xf>
    <xf numFmtId="3" fontId="9" fillId="12" borderId="13" xfId="1" applyNumberFormat="1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right" vertical="center" wrapText="1" shrinkToFit="1"/>
    </xf>
    <xf numFmtId="3" fontId="7" fillId="0" borderId="10" xfId="0" applyNumberFormat="1" applyFont="1" applyFill="1" applyBorder="1" applyAlignment="1">
      <alignment horizontal="right" vertical="center" wrapText="1" shrinkToFit="1"/>
    </xf>
    <xf numFmtId="3" fontId="7" fillId="0" borderId="10" xfId="0" quotePrefix="1" applyNumberFormat="1" applyFont="1" applyFill="1" applyBorder="1" applyAlignment="1">
      <alignment horizontal="right" vertical="center" wrapText="1" shrinkToFit="1"/>
    </xf>
    <xf numFmtId="0" fontId="7" fillId="0" borderId="10" xfId="0" quotePrefix="1" applyFont="1" applyFill="1" applyBorder="1" applyAlignment="1">
      <alignment horizontal="right" vertical="center" wrapText="1" shrinkToFit="1"/>
    </xf>
    <xf numFmtId="39" fontId="10" fillId="12" borderId="9" xfId="1" applyNumberFormat="1" applyFont="1" applyFill="1" applyBorder="1" applyAlignment="1">
      <alignment horizontal="center" vertical="center" shrinkToFit="1"/>
    </xf>
    <xf numFmtId="39" fontId="7" fillId="0" borderId="9" xfId="1" applyNumberFormat="1" applyFont="1" applyFill="1" applyBorder="1" applyAlignment="1">
      <alignment horizontal="center" vertical="center" shrinkToFit="1"/>
    </xf>
    <xf numFmtId="3" fontId="8" fillId="0" borderId="10" xfId="1" applyNumberFormat="1" applyFont="1" applyFill="1" applyBorder="1" applyAlignment="1">
      <alignment horizontal="center" vertical="center" shrinkToFit="1"/>
    </xf>
    <xf numFmtId="3" fontId="10" fillId="12" borderId="10" xfId="1" quotePrefix="1" applyNumberFormat="1" applyFont="1" applyFill="1" applyBorder="1" applyAlignment="1">
      <alignment horizontal="center" vertical="center" shrinkToFit="1"/>
    </xf>
    <xf numFmtId="3" fontId="10" fillId="12" borderId="11" xfId="1" applyNumberFormat="1" applyFont="1" applyFill="1" applyBorder="1" applyAlignment="1">
      <alignment horizontal="center" vertical="center" shrinkToFit="1"/>
    </xf>
    <xf numFmtId="3" fontId="10" fillId="12" borderId="12" xfId="1" applyNumberFormat="1" applyFont="1" applyFill="1" applyBorder="1" applyAlignment="1">
      <alignment horizontal="center" vertical="center" shrinkToFit="1"/>
    </xf>
    <xf numFmtId="3" fontId="10" fillId="12" borderId="13" xfId="1" applyNumberFormat="1" applyFont="1" applyFill="1" applyBorder="1" applyAlignment="1">
      <alignment horizontal="center" vertical="center" shrinkToFit="1"/>
    </xf>
    <xf numFmtId="39" fontId="10" fillId="12" borderId="11" xfId="1" applyNumberFormat="1" applyFont="1" applyFill="1" applyBorder="1" applyAlignment="1">
      <alignment horizontal="center" vertical="center" shrinkToFit="1"/>
    </xf>
    <xf numFmtId="165" fontId="10" fillId="12" borderId="12" xfId="1" quotePrefix="1" applyNumberFormat="1" applyFont="1" applyFill="1" applyBorder="1" applyAlignment="1">
      <alignment horizontal="center" vertical="center" shrinkToFit="1"/>
    </xf>
    <xf numFmtId="3" fontId="10" fillId="12" borderId="12" xfId="1" quotePrefix="1" applyNumberFormat="1" applyFont="1" applyFill="1" applyBorder="1" applyAlignment="1">
      <alignment horizontal="center" vertical="center" shrinkToFit="1"/>
    </xf>
    <xf numFmtId="3" fontId="10" fillId="12" borderId="13" xfId="1" quotePrefix="1" applyNumberFormat="1" applyFont="1" applyFill="1" applyBorder="1" applyAlignment="1">
      <alignment horizontal="center" vertical="center" shrinkToFit="1"/>
    </xf>
    <xf numFmtId="165" fontId="9" fillId="12" borderId="11" xfId="1" applyNumberFormat="1" applyFont="1" applyFill="1" applyBorder="1" applyAlignment="1">
      <alignment horizontal="center" vertical="center" shrinkToFit="1"/>
    </xf>
    <xf numFmtId="165" fontId="9" fillId="12" borderId="12" xfId="1" applyNumberFormat="1" applyFont="1" applyFill="1" applyBorder="1" applyAlignment="1">
      <alignment horizontal="center" vertical="center" shrinkToFit="1"/>
    </xf>
    <xf numFmtId="165" fontId="9" fillId="12" borderId="13" xfId="1" applyNumberFormat="1" applyFont="1" applyFill="1" applyBorder="1" applyAlignment="1">
      <alignment horizontal="center" vertical="center" shrinkToFit="1"/>
    </xf>
    <xf numFmtId="3" fontId="9" fillId="12" borderId="11" xfId="0" applyNumberFormat="1" applyFont="1" applyFill="1" applyBorder="1" applyAlignment="1">
      <alignment horizontal="center" vertical="center" shrinkToFit="1"/>
    </xf>
    <xf numFmtId="3" fontId="9" fillId="12" borderId="12" xfId="0" applyNumberFormat="1" applyFont="1" applyFill="1" applyBorder="1" applyAlignment="1">
      <alignment horizontal="center" vertical="center" shrinkToFit="1"/>
    </xf>
    <xf numFmtId="0" fontId="9" fillId="12" borderId="12" xfId="0" applyFont="1" applyFill="1" applyBorder="1" applyAlignment="1">
      <alignment horizontal="center" vertical="center" shrinkToFit="1"/>
    </xf>
    <xf numFmtId="0" fontId="9" fillId="12" borderId="13" xfId="0" applyFont="1" applyFill="1" applyBorder="1" applyAlignment="1">
      <alignment horizontal="right" vertical="center" wrapText="1" shrinkToFit="1"/>
    </xf>
    <xf numFmtId="3" fontId="7" fillId="0" borderId="19" xfId="0" applyNumberFormat="1" applyFont="1" applyFill="1" applyBorder="1" applyAlignment="1">
      <alignment horizontal="center" vertical="center" shrinkToFit="1"/>
    </xf>
    <xf numFmtId="3" fontId="7" fillId="0" borderId="20" xfId="0" applyNumberFormat="1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right" vertical="center" wrapText="1" shrinkToFit="1"/>
    </xf>
    <xf numFmtId="3" fontId="7" fillId="0" borderId="19" xfId="1" applyNumberFormat="1" applyFont="1" applyFill="1" applyBorder="1" applyAlignment="1">
      <alignment horizontal="center" vertical="center" shrinkToFit="1"/>
    </xf>
    <xf numFmtId="3" fontId="7" fillId="0" borderId="20" xfId="1" applyNumberFormat="1" applyFont="1" applyFill="1" applyBorder="1" applyAlignment="1">
      <alignment horizontal="center" vertical="center" shrinkToFit="1"/>
    </xf>
    <xf numFmtId="3" fontId="8" fillId="0" borderId="21" xfId="1" applyNumberFormat="1" applyFont="1" applyFill="1" applyBorder="1" applyAlignment="1">
      <alignment horizontal="center" vertical="center" shrinkToFit="1"/>
    </xf>
    <xf numFmtId="39" fontId="7" fillId="0" borderId="19" xfId="1" applyNumberFormat="1" applyFont="1" applyFill="1" applyBorder="1" applyAlignment="1">
      <alignment horizontal="center" vertical="center" shrinkToFit="1"/>
    </xf>
    <xf numFmtId="165" fontId="7" fillId="0" borderId="20" xfId="1" applyNumberFormat="1" applyFont="1" applyFill="1" applyBorder="1" applyAlignment="1">
      <alignment horizontal="center" vertical="center" shrinkToFit="1"/>
    </xf>
    <xf numFmtId="3" fontId="7" fillId="0" borderId="21" xfId="1" applyNumberFormat="1" applyFont="1" applyFill="1" applyBorder="1" applyAlignment="1">
      <alignment horizontal="center" vertical="center" shrinkToFit="1"/>
    </xf>
    <xf numFmtId="165" fontId="13" fillId="2" borderId="22" xfId="1" applyNumberFormat="1" applyFont="1" applyFill="1" applyBorder="1" applyAlignment="1">
      <alignment horizontal="center" vertical="center" shrinkToFit="1"/>
    </xf>
    <xf numFmtId="165" fontId="13" fillId="2" borderId="23" xfId="1" applyNumberFormat="1" applyFont="1" applyFill="1" applyBorder="1" applyAlignment="1">
      <alignment horizontal="center" vertical="center" shrinkToFit="1"/>
    </xf>
    <xf numFmtId="165" fontId="13" fillId="2" borderId="24" xfId="1" applyNumberFormat="1" applyFont="1" applyFill="1" applyBorder="1" applyAlignment="1">
      <alignment horizontal="center" vertical="center" shrinkToFit="1"/>
    </xf>
    <xf numFmtId="39" fontId="13" fillId="2" borderId="0" xfId="0" applyNumberFormat="1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shrinkToFit="1"/>
    </xf>
    <xf numFmtId="4" fontId="13" fillId="2" borderId="0" xfId="0" applyNumberFormat="1" applyFont="1" applyFill="1" applyBorder="1" applyAlignment="1">
      <alignment horizontal="center" vertical="center" shrinkToFit="1"/>
    </xf>
    <xf numFmtId="43" fontId="13" fillId="2" borderId="0" xfId="1" applyNumberFormat="1" applyFont="1" applyFill="1" applyBorder="1" applyAlignment="1">
      <alignment horizontal="center" vertical="center" shrinkToFit="1"/>
    </xf>
    <xf numFmtId="3" fontId="14" fillId="12" borderId="11" xfId="1" applyNumberFormat="1" applyFont="1" applyFill="1" applyBorder="1" applyAlignment="1">
      <alignment horizontal="center" vertical="center" shrinkToFit="1"/>
    </xf>
    <xf numFmtId="3" fontId="14" fillId="12" borderId="12" xfId="1" applyNumberFormat="1" applyFont="1" applyFill="1" applyBorder="1" applyAlignment="1">
      <alignment horizontal="center" vertical="center" shrinkToFit="1"/>
    </xf>
    <xf numFmtId="3" fontId="14" fillId="12" borderId="13" xfId="1" applyNumberFormat="1" applyFont="1" applyFill="1" applyBorder="1" applyAlignment="1">
      <alignment horizontal="center" vertical="center" shrinkToFit="1"/>
    </xf>
    <xf numFmtId="0" fontId="14" fillId="12" borderId="0" xfId="0" applyFont="1" applyFill="1" applyBorder="1" applyAlignment="1">
      <alignment horizontal="center" vertical="center" shrinkToFit="1"/>
    </xf>
    <xf numFmtId="43" fontId="14" fillId="12" borderId="0" xfId="1" applyNumberFormat="1" applyFont="1" applyFill="1" applyBorder="1" applyAlignment="1">
      <alignment horizontal="center" vertical="center" shrinkToFit="1"/>
    </xf>
    <xf numFmtId="0" fontId="13" fillId="2" borderId="26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 shrinkToFit="1"/>
    </xf>
    <xf numFmtId="0" fontId="14" fillId="12" borderId="14" xfId="0" applyFont="1" applyFill="1" applyBorder="1" applyAlignment="1">
      <alignment horizontal="center" vertical="center" shrinkToFit="1"/>
    </xf>
    <xf numFmtId="0" fontId="14" fillId="12" borderId="15" xfId="0" applyFont="1" applyFill="1" applyBorder="1" applyAlignment="1">
      <alignment horizontal="center" vertical="center" shrinkToFit="1"/>
    </xf>
    <xf numFmtId="0" fontId="14" fillId="12" borderId="16" xfId="0" applyFont="1" applyFill="1" applyBorder="1" applyAlignment="1">
      <alignment horizontal="center" vertical="center" shrinkToFit="1"/>
    </xf>
    <xf numFmtId="43" fontId="8" fillId="0" borderId="0" xfId="1" applyNumberFormat="1" applyFont="1" applyFill="1" applyBorder="1" applyAlignment="1">
      <alignment horizontal="center" vertical="center" shrinkToFit="1"/>
    </xf>
    <xf numFmtId="0" fontId="10" fillId="12" borderId="17" xfId="0" applyNumberFormat="1" applyFont="1" applyFill="1" applyBorder="1" applyAlignment="1">
      <alignment horizontal="center" vertical="center" shrinkToFit="1"/>
    </xf>
    <xf numFmtId="0" fontId="10" fillId="12" borderId="18" xfId="0" applyNumberFormat="1" applyFont="1" applyFill="1" applyBorder="1" applyAlignment="1">
      <alignment horizontal="center" vertical="center" shrinkToFit="1"/>
    </xf>
    <xf numFmtId="0" fontId="10" fillId="12" borderId="17" xfId="0" applyNumberFormat="1" applyFont="1" applyFill="1" applyBorder="1" applyAlignment="1">
      <alignment horizontal="center" vertical="center" wrapText="1" shrinkToFit="1"/>
    </xf>
    <xf numFmtId="0" fontId="10" fillId="12" borderId="18" xfId="0" applyNumberFormat="1" applyFont="1" applyFill="1" applyBorder="1" applyAlignment="1">
      <alignment horizontal="center" vertical="center" wrapText="1" shrinkToFit="1"/>
    </xf>
    <xf numFmtId="165" fontId="10" fillId="12" borderId="6" xfId="1" applyNumberFormat="1" applyFont="1" applyFill="1" applyBorder="1" applyAlignment="1">
      <alignment horizontal="center" vertical="center" shrinkToFit="1"/>
    </xf>
    <xf numFmtId="165" fontId="10" fillId="12" borderId="7" xfId="1" applyNumberFormat="1" applyFont="1" applyFill="1" applyBorder="1" applyAlignment="1">
      <alignment horizontal="center" vertical="center" shrinkToFit="1"/>
    </xf>
    <xf numFmtId="165" fontId="10" fillId="12" borderId="8" xfId="1" applyNumberFormat="1" applyFont="1" applyFill="1" applyBorder="1" applyAlignment="1">
      <alignment horizontal="center" vertical="center" shrinkToFit="1"/>
    </xf>
    <xf numFmtId="39" fontId="10" fillId="12" borderId="6" xfId="1" applyNumberFormat="1" applyFont="1" applyFill="1" applyBorder="1" applyAlignment="1">
      <alignment horizontal="center" vertical="center" shrinkToFit="1"/>
    </xf>
    <xf numFmtId="39" fontId="10" fillId="12" borderId="7" xfId="1" applyNumberFormat="1" applyFont="1" applyFill="1" applyBorder="1" applyAlignment="1">
      <alignment horizontal="center" vertical="center" shrinkToFit="1"/>
    </xf>
    <xf numFmtId="39" fontId="11" fillId="12" borderId="8" xfId="1" applyNumberFormat="1" applyFont="1" applyFill="1" applyBorder="1" applyAlignment="1">
      <alignment horizontal="center" vertical="center" shrinkToFit="1"/>
    </xf>
    <xf numFmtId="39" fontId="10" fillId="12" borderId="8" xfId="1" applyNumberFormat="1" applyFont="1" applyFill="1" applyBorder="1" applyAlignment="1">
      <alignment horizontal="center" vertical="center" shrinkToFit="1"/>
    </xf>
    <xf numFmtId="3" fontId="7" fillId="0" borderId="10" xfId="1" applyNumberFormat="1" applyFont="1" applyFill="1" applyBorder="1" applyAlignment="1">
      <alignment horizontal="center" vertical="center" shrinkToFit="1"/>
    </xf>
    <xf numFmtId="39" fontId="7" fillId="0" borderId="9" xfId="1" applyNumberFormat="1" applyFont="1" applyFill="1" applyBorder="1" applyAlignment="1">
      <alignment horizontal="center" vertical="center" shrinkToFit="1"/>
    </xf>
    <xf numFmtId="165" fontId="7" fillId="0" borderId="5" xfId="1" applyNumberFormat="1" applyFont="1" applyFill="1" applyBorder="1" applyAlignment="1">
      <alignment horizontal="center" vertical="center" shrinkToFit="1"/>
    </xf>
    <xf numFmtId="3" fontId="7" fillId="0" borderId="5" xfId="1" applyNumberFormat="1" applyFont="1" applyFill="1" applyBorder="1" applyAlignment="1">
      <alignment horizontal="center" vertical="center" shrinkToFit="1"/>
    </xf>
    <xf numFmtId="3" fontId="8" fillId="0" borderId="10" xfId="1" applyNumberFormat="1" applyFont="1" applyFill="1" applyBorder="1" applyAlignment="1">
      <alignment horizontal="center" vertical="center" shrinkToFit="1"/>
    </xf>
    <xf numFmtId="0" fontId="10" fillId="12" borderId="6" xfId="0" applyNumberFormat="1" applyFont="1" applyFill="1" applyBorder="1" applyAlignment="1">
      <alignment horizontal="center" vertical="center" shrinkToFit="1"/>
    </xf>
    <xf numFmtId="0" fontId="10" fillId="12" borderId="9" xfId="0" applyNumberFormat="1" applyFont="1" applyFill="1" applyBorder="1" applyAlignment="1">
      <alignment horizontal="center" vertical="center" shrinkToFit="1"/>
    </xf>
    <xf numFmtId="0" fontId="10" fillId="12" borderId="7" xfId="0" applyNumberFormat="1" applyFont="1" applyFill="1" applyBorder="1" applyAlignment="1">
      <alignment horizontal="center" vertical="center" shrinkToFit="1"/>
    </xf>
    <xf numFmtId="0" fontId="10" fillId="12" borderId="5" xfId="0" applyNumberFormat="1" applyFont="1" applyFill="1" applyBorder="1" applyAlignment="1">
      <alignment horizontal="center" vertical="center" shrinkToFit="1"/>
    </xf>
    <xf numFmtId="0" fontId="10" fillId="12" borderId="8" xfId="0" applyNumberFormat="1" applyFont="1" applyFill="1" applyBorder="1" applyAlignment="1">
      <alignment horizontal="center" vertical="center" wrapText="1" shrinkToFit="1"/>
    </xf>
    <xf numFmtId="0" fontId="10" fillId="12" borderId="10" xfId="0" applyNumberFormat="1" applyFont="1" applyFill="1" applyBorder="1" applyAlignment="1">
      <alignment horizontal="center" vertical="center" wrapText="1" shrinkToFit="1"/>
    </xf>
    <xf numFmtId="0" fontId="9" fillId="12" borderId="14" xfId="0" applyFont="1" applyFill="1" applyBorder="1" applyAlignment="1">
      <alignment horizontal="center" vertical="center" shrinkToFit="1"/>
    </xf>
    <xf numFmtId="0" fontId="9" fillId="12" borderId="15" xfId="0" applyFont="1" applyFill="1" applyBorder="1" applyAlignment="1">
      <alignment horizontal="center" vertical="center" shrinkToFit="1"/>
    </xf>
    <xf numFmtId="0" fontId="9" fillId="12" borderId="16" xfId="0" applyFont="1" applyFill="1" applyBorder="1" applyAlignment="1">
      <alignment horizontal="center" vertical="center" shrinkToFit="1"/>
    </xf>
    <xf numFmtId="39" fontId="10" fillId="12" borderId="5" xfId="1" applyNumberFormat="1" applyFont="1" applyFill="1" applyBorder="1" applyAlignment="1">
      <alignment horizontal="center" vertical="center" shrinkToFit="1"/>
    </xf>
    <xf numFmtId="39" fontId="11" fillId="12" borderId="5" xfId="1" applyNumberFormat="1" applyFont="1" applyFill="1" applyBorder="1" applyAlignment="1">
      <alignment horizontal="center" vertical="center" shrinkToFit="1"/>
    </xf>
    <xf numFmtId="0" fontId="10" fillId="12" borderId="5" xfId="0" applyNumberFormat="1" applyFont="1" applyFill="1" applyBorder="1" applyAlignment="1">
      <alignment horizontal="center" vertical="center" wrapText="1" shrinkToFit="1"/>
    </xf>
    <xf numFmtId="165" fontId="10" fillId="12" borderId="5" xfId="1" applyNumberFormat="1" applyFont="1" applyFill="1" applyBorder="1" applyAlignment="1">
      <alignment horizontal="center" vertical="center" shrinkToFit="1"/>
    </xf>
    <xf numFmtId="39" fontId="7" fillId="0" borderId="5" xfId="1" applyNumberFormat="1" applyFont="1" applyFill="1" applyBorder="1" applyAlignment="1">
      <alignment horizontal="center" vertical="center" shrinkToFit="1"/>
    </xf>
    <xf numFmtId="3" fontId="8" fillId="0" borderId="5" xfId="1" applyNumberFormat="1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wrapText="1" shrinkToFit="1"/>
    </xf>
    <xf numFmtId="0" fontId="7" fillId="11" borderId="5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9" fillId="12" borderId="5" xfId="0" applyFont="1" applyFill="1" applyBorder="1" applyAlignment="1">
      <alignment horizontal="center" vertical="center" shrinkToFit="1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shrinkToFit="1"/>
    </xf>
    <xf numFmtId="4" fontId="0" fillId="0" borderId="3" xfId="0" applyNumberFormat="1" applyBorder="1" applyAlignment="1">
      <alignment horizontal="center" vertical="center" shrinkToFit="1"/>
    </xf>
    <xf numFmtId="3" fontId="0" fillId="0" borderId="2" xfId="0" applyNumberFormat="1" applyBorder="1" applyAlignment="1">
      <alignment horizontal="center" vertical="center" shrinkToFit="1"/>
    </xf>
    <xf numFmtId="3" fontId="0" fillId="0" borderId="3" xfId="0" applyNumberFormat="1" applyBorder="1" applyAlignment="1">
      <alignment horizontal="center" vertical="center" shrinkToFit="1"/>
    </xf>
    <xf numFmtId="4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" fontId="0" fillId="0" borderId="4" xfId="0" applyNumberFormat="1" applyBorder="1" applyAlignment="1">
      <alignment horizontal="center" vertical="center" shrinkToFi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F949-F483-4719-B46D-BDAE15FA0326}">
  <dimension ref="A1:T209"/>
  <sheetViews>
    <sheetView rightToLeft="1" tabSelected="1" view="pageBreakPreview" topLeftCell="G1" zoomScale="130" zoomScaleNormal="100" zoomScaleSheetLayoutView="130" workbookViewId="0">
      <pane ySplit="2" topLeftCell="A3" activePane="bottomLeft" state="frozen"/>
      <selection activeCell="C1" sqref="C1"/>
      <selection pane="bottomLeft" activeCell="L3" sqref="L3:L89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113" customWidth="1"/>
    <col min="21" max="16384" width="9.140625" style="75"/>
  </cols>
  <sheetData>
    <row r="1" spans="1:20" s="72" customFormat="1" ht="19.5" customHeight="1">
      <c r="A1" s="191" t="s">
        <v>0</v>
      </c>
      <c r="B1" s="193" t="s">
        <v>1</v>
      </c>
      <c r="C1" s="193" t="s">
        <v>2</v>
      </c>
      <c r="D1" s="193" t="s">
        <v>4</v>
      </c>
      <c r="E1" s="195" t="s">
        <v>5</v>
      </c>
      <c r="F1" s="179" t="s">
        <v>429</v>
      </c>
      <c r="G1" s="180"/>
      <c r="H1" s="181"/>
      <c r="I1" s="182" t="s">
        <v>427</v>
      </c>
      <c r="J1" s="183"/>
      <c r="K1" s="183"/>
      <c r="L1" s="184"/>
      <c r="M1" s="182" t="s">
        <v>428</v>
      </c>
      <c r="N1" s="183"/>
      <c r="O1" s="185"/>
    </row>
    <row r="2" spans="1:20" s="72" customFormat="1" ht="19.5" customHeight="1">
      <c r="A2" s="192"/>
      <c r="B2" s="194"/>
      <c r="C2" s="194"/>
      <c r="D2" s="194"/>
      <c r="E2" s="196"/>
      <c r="F2" s="116" t="s">
        <v>6</v>
      </c>
      <c r="G2" s="96" t="s">
        <v>7</v>
      </c>
      <c r="H2" s="117" t="s">
        <v>191</v>
      </c>
      <c r="I2" s="128" t="s">
        <v>188</v>
      </c>
      <c r="J2" s="87" t="s">
        <v>421</v>
      </c>
      <c r="K2" s="94" t="s">
        <v>422</v>
      </c>
      <c r="L2" s="117" t="s">
        <v>194</v>
      </c>
      <c r="M2" s="128" t="s">
        <v>189</v>
      </c>
      <c r="N2" s="87" t="s">
        <v>421</v>
      </c>
      <c r="O2" s="131" t="s">
        <v>422</v>
      </c>
      <c r="T2" s="73"/>
    </row>
    <row r="3" spans="1:20">
      <c r="A3" s="123">
        <v>1</v>
      </c>
      <c r="B3" s="52">
        <v>1</v>
      </c>
      <c r="C3" s="52">
        <v>579</v>
      </c>
      <c r="D3" s="51" t="s">
        <v>82</v>
      </c>
      <c r="E3" s="124" t="s">
        <v>83</v>
      </c>
      <c r="F3" s="118">
        <v>0</v>
      </c>
      <c r="G3" s="111">
        <v>230481300000</v>
      </c>
      <c r="H3" s="186">
        <f>G3+G4-F3-F4</f>
        <v>406272720000</v>
      </c>
      <c r="I3" s="187">
        <v>1470000</v>
      </c>
      <c r="J3" s="188">
        <v>263222</v>
      </c>
      <c r="K3" s="189">
        <f>I3*J3</f>
        <v>386936340000</v>
      </c>
      <c r="L3" s="190">
        <f>K3-H3</f>
        <v>-19336380000</v>
      </c>
      <c r="M3" s="187">
        <v>1618323</v>
      </c>
      <c r="N3" s="188">
        <v>238326</v>
      </c>
      <c r="O3" s="186">
        <f>N3*M3</f>
        <v>385688447298</v>
      </c>
      <c r="P3" s="78" t="s">
        <v>246</v>
      </c>
      <c r="Q3" s="75" t="s">
        <v>247</v>
      </c>
      <c r="R3" s="79" t="s">
        <v>259</v>
      </c>
      <c r="S3" s="75" t="s">
        <v>416</v>
      </c>
      <c r="T3" s="174">
        <f>H3/I3</f>
        <v>276376</v>
      </c>
    </row>
    <row r="4" spans="1:20" ht="25.5">
      <c r="A4" s="123">
        <v>2</v>
      </c>
      <c r="B4" s="52">
        <v>1364</v>
      </c>
      <c r="C4" s="52">
        <v>1089</v>
      </c>
      <c r="D4" s="51" t="s">
        <v>144</v>
      </c>
      <c r="E4" s="124" t="s">
        <v>145</v>
      </c>
      <c r="F4" s="118">
        <v>0</v>
      </c>
      <c r="G4" s="111">
        <v>175791420000</v>
      </c>
      <c r="H4" s="186"/>
      <c r="I4" s="187" t="s">
        <v>13</v>
      </c>
      <c r="J4" s="188" t="s">
        <v>13</v>
      </c>
      <c r="K4" s="189"/>
      <c r="L4" s="190" t="s">
        <v>13</v>
      </c>
      <c r="M4" s="187"/>
      <c r="N4" s="188"/>
      <c r="O4" s="186"/>
      <c r="P4" s="78" t="s">
        <v>246</v>
      </c>
      <c r="Q4" s="75" t="s">
        <v>247</v>
      </c>
      <c r="R4" s="79" t="s">
        <v>248</v>
      </c>
      <c r="S4" s="75" t="s">
        <v>267</v>
      </c>
      <c r="T4" s="174"/>
    </row>
    <row r="5" spans="1:20">
      <c r="A5" s="123">
        <v>3</v>
      </c>
      <c r="B5" s="52">
        <v>1</v>
      </c>
      <c r="C5" s="52">
        <v>579</v>
      </c>
      <c r="D5" s="51" t="s">
        <v>82</v>
      </c>
      <c r="E5" s="124" t="s">
        <v>84</v>
      </c>
      <c r="F5" s="118">
        <v>0</v>
      </c>
      <c r="G5" s="111">
        <v>105049300000</v>
      </c>
      <c r="H5" s="186">
        <f>G5+G6-F5-F6</f>
        <v>185171920000</v>
      </c>
      <c r="I5" s="187">
        <v>670000</v>
      </c>
      <c r="J5" s="188">
        <v>263222</v>
      </c>
      <c r="K5" s="189">
        <f>I5*J5</f>
        <v>176358740000</v>
      </c>
      <c r="L5" s="190">
        <f>K5-H5</f>
        <v>-8813180000</v>
      </c>
      <c r="M5" s="187">
        <v>737603</v>
      </c>
      <c r="N5" s="188">
        <v>238326</v>
      </c>
      <c r="O5" s="186">
        <f>N5*M5</f>
        <v>175789972578</v>
      </c>
      <c r="P5" s="78" t="s">
        <v>246</v>
      </c>
      <c r="Q5" s="75" t="s">
        <v>247</v>
      </c>
      <c r="R5" s="79" t="s">
        <v>256</v>
      </c>
      <c r="S5" s="75" t="s">
        <v>416</v>
      </c>
      <c r="T5" s="174">
        <f>H5/I5</f>
        <v>276376</v>
      </c>
    </row>
    <row r="6" spans="1:20" ht="25.5">
      <c r="A6" s="123">
        <v>4</v>
      </c>
      <c r="B6" s="52">
        <v>1364</v>
      </c>
      <c r="C6" s="52">
        <v>1089</v>
      </c>
      <c r="D6" s="51" t="s">
        <v>144</v>
      </c>
      <c r="E6" s="124" t="s">
        <v>146</v>
      </c>
      <c r="F6" s="118">
        <v>0</v>
      </c>
      <c r="G6" s="111">
        <v>80122620000</v>
      </c>
      <c r="H6" s="186"/>
      <c r="I6" s="187" t="s">
        <v>13</v>
      </c>
      <c r="J6" s="188" t="s">
        <v>13</v>
      </c>
      <c r="K6" s="189"/>
      <c r="L6" s="190" t="s">
        <v>13</v>
      </c>
      <c r="M6" s="187"/>
      <c r="N6" s="188"/>
      <c r="O6" s="186"/>
      <c r="P6" s="78" t="s">
        <v>246</v>
      </c>
      <c r="Q6" s="75" t="s">
        <v>247</v>
      </c>
      <c r="R6" s="79" t="s">
        <v>248</v>
      </c>
      <c r="S6" s="75" t="s">
        <v>268</v>
      </c>
      <c r="T6" s="174"/>
    </row>
    <row r="7" spans="1:20">
      <c r="A7" s="123">
        <v>5</v>
      </c>
      <c r="B7" s="52">
        <v>1</v>
      </c>
      <c r="C7" s="52">
        <v>579</v>
      </c>
      <c r="D7" s="51" t="s">
        <v>82</v>
      </c>
      <c r="E7" s="124" t="s">
        <v>85</v>
      </c>
      <c r="F7" s="118">
        <v>0</v>
      </c>
      <c r="G7" s="111">
        <v>24248655351</v>
      </c>
      <c r="H7" s="186">
        <f>G7+G8-F7-F8</f>
        <v>42743455394</v>
      </c>
      <c r="I7" s="187">
        <v>154656.9</v>
      </c>
      <c r="J7" s="188">
        <v>263222</v>
      </c>
      <c r="K7" s="189">
        <f>I7*J7</f>
        <v>40709098531.799995</v>
      </c>
      <c r="L7" s="190">
        <f>K7-H7</f>
        <v>-2034356862.2000046</v>
      </c>
      <c r="M7" s="187">
        <v>171313.45</v>
      </c>
      <c r="N7" s="188">
        <v>238326</v>
      </c>
      <c r="O7" s="186">
        <f>N7*M7</f>
        <v>40828449284.700005</v>
      </c>
      <c r="P7" s="78" t="s">
        <v>246</v>
      </c>
      <c r="Q7" s="75" t="s">
        <v>247</v>
      </c>
      <c r="R7" s="79" t="s">
        <v>249</v>
      </c>
      <c r="S7" s="75" t="s">
        <v>409</v>
      </c>
      <c r="T7" s="174">
        <f>H7/I7</f>
        <v>276375.99999741366</v>
      </c>
    </row>
    <row r="8" spans="1:20" ht="25.5">
      <c r="A8" s="123">
        <v>6</v>
      </c>
      <c r="B8" s="52">
        <v>1364</v>
      </c>
      <c r="C8" s="52">
        <v>1089</v>
      </c>
      <c r="D8" s="51" t="s">
        <v>144</v>
      </c>
      <c r="E8" s="124" t="s">
        <v>147</v>
      </c>
      <c r="F8" s="118">
        <v>0</v>
      </c>
      <c r="G8" s="111">
        <v>18494800043</v>
      </c>
      <c r="H8" s="186"/>
      <c r="I8" s="187" t="s">
        <v>13</v>
      </c>
      <c r="J8" s="188" t="s">
        <v>13</v>
      </c>
      <c r="K8" s="189"/>
      <c r="L8" s="190" t="s">
        <v>13</v>
      </c>
      <c r="M8" s="187"/>
      <c r="N8" s="188"/>
      <c r="O8" s="186"/>
      <c r="P8" s="78" t="s">
        <v>246</v>
      </c>
      <c r="Q8" s="75" t="s">
        <v>247</v>
      </c>
      <c r="R8" s="79" t="s">
        <v>248</v>
      </c>
      <c r="S8" s="75" t="s">
        <v>291</v>
      </c>
      <c r="T8" s="174"/>
    </row>
    <row r="9" spans="1:20">
      <c r="A9" s="123">
        <v>7</v>
      </c>
      <c r="B9" s="52">
        <v>1</v>
      </c>
      <c r="C9" s="52">
        <v>579</v>
      </c>
      <c r="D9" s="51" t="s">
        <v>82</v>
      </c>
      <c r="E9" s="124" t="s">
        <v>86</v>
      </c>
      <c r="F9" s="118">
        <v>0</v>
      </c>
      <c r="G9" s="111">
        <v>162277650000</v>
      </c>
      <c r="H9" s="186">
        <f>G9+G10-F9-F10</f>
        <v>286049160000</v>
      </c>
      <c r="I9" s="187">
        <v>1035000</v>
      </c>
      <c r="J9" s="188">
        <v>263222</v>
      </c>
      <c r="K9" s="189">
        <f>I9*J9</f>
        <v>272434770000</v>
      </c>
      <c r="L9" s="190">
        <f>K9-H9</f>
        <v>-13614390000</v>
      </c>
      <c r="M9" s="187">
        <v>1174414.5</v>
      </c>
      <c r="N9" s="188">
        <v>238326</v>
      </c>
      <c r="O9" s="186">
        <f>N9*M9</f>
        <v>279893510127</v>
      </c>
      <c r="P9" s="78" t="s">
        <v>246</v>
      </c>
      <c r="Q9" s="75" t="s">
        <v>247</v>
      </c>
      <c r="R9" s="79" t="s">
        <v>255</v>
      </c>
      <c r="S9" s="75" t="s">
        <v>416</v>
      </c>
      <c r="T9" s="174">
        <f>H9/I9</f>
        <v>276376</v>
      </c>
    </row>
    <row r="10" spans="1:20" ht="25.5">
      <c r="A10" s="123">
        <v>8</v>
      </c>
      <c r="B10" s="52">
        <v>1364</v>
      </c>
      <c r="C10" s="52">
        <v>1089</v>
      </c>
      <c r="D10" s="51" t="s">
        <v>144</v>
      </c>
      <c r="E10" s="124" t="s">
        <v>148</v>
      </c>
      <c r="F10" s="118">
        <v>0</v>
      </c>
      <c r="G10" s="111">
        <v>123771510000</v>
      </c>
      <c r="H10" s="186"/>
      <c r="I10" s="187" t="s">
        <v>13</v>
      </c>
      <c r="J10" s="188" t="s">
        <v>13</v>
      </c>
      <c r="K10" s="189"/>
      <c r="L10" s="190" t="s">
        <v>13</v>
      </c>
      <c r="M10" s="187"/>
      <c r="N10" s="188"/>
      <c r="O10" s="186"/>
      <c r="P10" s="78" t="s">
        <v>246</v>
      </c>
      <c r="Q10" s="75" t="s">
        <v>247</v>
      </c>
      <c r="R10" s="79" t="s">
        <v>248</v>
      </c>
      <c r="S10" s="75" t="s">
        <v>269</v>
      </c>
      <c r="T10" s="174"/>
    </row>
    <row r="11" spans="1:20">
      <c r="A11" s="123">
        <v>9</v>
      </c>
      <c r="B11" s="52">
        <v>1</v>
      </c>
      <c r="C11" s="52">
        <v>579</v>
      </c>
      <c r="D11" s="51" t="s">
        <v>82</v>
      </c>
      <c r="E11" s="124" t="s">
        <v>87</v>
      </c>
      <c r="F11" s="118">
        <v>0</v>
      </c>
      <c r="G11" s="111">
        <v>691897179890</v>
      </c>
      <c r="H11" s="186">
        <f>G11+G12-F11-F12</f>
        <v>1219617163016</v>
      </c>
      <c r="I11" s="187">
        <v>4412891</v>
      </c>
      <c r="J11" s="188">
        <v>263222</v>
      </c>
      <c r="K11" s="189">
        <f>I11*J11</f>
        <v>1161569994802</v>
      </c>
      <c r="L11" s="190">
        <f>K11-H11</f>
        <v>-58047168214</v>
      </c>
      <c r="M11" s="187">
        <v>4973328.1500000004</v>
      </c>
      <c r="N11" s="188">
        <v>238326</v>
      </c>
      <c r="O11" s="186">
        <f>N11*M11</f>
        <v>1185273404676.9001</v>
      </c>
      <c r="P11" s="78" t="s">
        <v>246</v>
      </c>
      <c r="Q11" s="75" t="s">
        <v>247</v>
      </c>
      <c r="R11" s="79" t="s">
        <v>255</v>
      </c>
      <c r="S11" s="75" t="s">
        <v>416</v>
      </c>
      <c r="T11" s="174">
        <f>H11/I11</f>
        <v>276376</v>
      </c>
    </row>
    <row r="12" spans="1:20" ht="25.5">
      <c r="A12" s="123">
        <v>10</v>
      </c>
      <c r="B12" s="52">
        <v>1364</v>
      </c>
      <c r="C12" s="52">
        <v>1089</v>
      </c>
      <c r="D12" s="51" t="s">
        <v>144</v>
      </c>
      <c r="E12" s="124" t="s">
        <v>149</v>
      </c>
      <c r="F12" s="118">
        <v>0</v>
      </c>
      <c r="G12" s="111">
        <v>527719983126</v>
      </c>
      <c r="H12" s="186"/>
      <c r="I12" s="187" t="s">
        <v>13</v>
      </c>
      <c r="J12" s="188" t="s">
        <v>13</v>
      </c>
      <c r="K12" s="189"/>
      <c r="L12" s="190" t="s">
        <v>13</v>
      </c>
      <c r="M12" s="187"/>
      <c r="N12" s="188"/>
      <c r="O12" s="186"/>
      <c r="P12" s="78" t="s">
        <v>246</v>
      </c>
      <c r="Q12" s="75" t="s">
        <v>247</v>
      </c>
      <c r="R12" s="79" t="s">
        <v>248</v>
      </c>
      <c r="S12" s="75" t="s">
        <v>270</v>
      </c>
      <c r="T12" s="174"/>
    </row>
    <row r="13" spans="1:20">
      <c r="A13" s="123">
        <v>11</v>
      </c>
      <c r="B13" s="52">
        <v>1</v>
      </c>
      <c r="C13" s="52">
        <v>579</v>
      </c>
      <c r="D13" s="51" t="s">
        <v>82</v>
      </c>
      <c r="E13" s="124" t="s">
        <v>88</v>
      </c>
      <c r="F13" s="118">
        <v>0</v>
      </c>
      <c r="G13" s="111">
        <v>31547559110</v>
      </c>
      <c r="H13" s="186">
        <f>G13+G14+G15-F13-F14-F15</f>
        <v>55559590904</v>
      </c>
      <c r="I13" s="187">
        <v>201029</v>
      </c>
      <c r="J13" s="188">
        <v>263222</v>
      </c>
      <c r="K13" s="189">
        <f>I13*J13</f>
        <v>52915255438</v>
      </c>
      <c r="L13" s="190">
        <f>K13-H13</f>
        <v>-2644335466</v>
      </c>
      <c r="M13" s="187">
        <v>225051.97</v>
      </c>
      <c r="N13" s="188">
        <v>238326</v>
      </c>
      <c r="O13" s="186">
        <v>385688447298</v>
      </c>
      <c r="P13" s="78" t="s">
        <v>246</v>
      </c>
      <c r="Q13" s="75" t="s">
        <v>247</v>
      </c>
      <c r="R13" s="79" t="s">
        <v>263</v>
      </c>
      <c r="S13" s="75" t="s">
        <v>416</v>
      </c>
      <c r="T13" s="174">
        <v>276376</v>
      </c>
    </row>
    <row r="14" spans="1:20" ht="25.5">
      <c r="A14" s="123">
        <v>12</v>
      </c>
      <c r="B14" s="52">
        <v>1364</v>
      </c>
      <c r="C14" s="52">
        <v>1089</v>
      </c>
      <c r="D14" s="51" t="s">
        <v>144</v>
      </c>
      <c r="E14" s="124" t="s">
        <v>150</v>
      </c>
      <c r="F14" s="118">
        <v>0</v>
      </c>
      <c r="G14" s="111">
        <v>24039134034</v>
      </c>
      <c r="H14" s="186"/>
      <c r="I14" s="187" t="s">
        <v>13</v>
      </c>
      <c r="J14" s="188" t="s">
        <v>13</v>
      </c>
      <c r="K14" s="189" t="s">
        <v>13</v>
      </c>
      <c r="L14" s="190" t="s">
        <v>13</v>
      </c>
      <c r="M14" s="187"/>
      <c r="N14" s="188"/>
      <c r="O14" s="186"/>
      <c r="P14" s="78" t="s">
        <v>246</v>
      </c>
      <c r="Q14" s="75" t="s">
        <v>247</v>
      </c>
      <c r="R14" s="79" t="s">
        <v>248</v>
      </c>
      <c r="S14" s="75" t="s">
        <v>271</v>
      </c>
      <c r="T14" s="174"/>
    </row>
    <row r="15" spans="1:20" ht="25.5">
      <c r="A15" s="123">
        <v>13</v>
      </c>
      <c r="B15" s="52">
        <v>2</v>
      </c>
      <c r="C15" s="52">
        <v>963</v>
      </c>
      <c r="D15" s="51" t="s">
        <v>104</v>
      </c>
      <c r="E15" s="124" t="s">
        <v>109</v>
      </c>
      <c r="F15" s="118">
        <v>27102240</v>
      </c>
      <c r="G15" s="111">
        <v>0</v>
      </c>
      <c r="H15" s="186"/>
      <c r="I15" s="187" t="s">
        <v>13</v>
      </c>
      <c r="J15" s="188" t="s">
        <v>13</v>
      </c>
      <c r="K15" s="189" t="s">
        <v>13</v>
      </c>
      <c r="L15" s="190" t="s">
        <v>13</v>
      </c>
      <c r="M15" s="187"/>
      <c r="N15" s="188"/>
      <c r="O15" s="186"/>
      <c r="P15" s="78"/>
      <c r="R15" s="79" t="s">
        <v>263</v>
      </c>
      <c r="S15" s="75" t="s">
        <v>416</v>
      </c>
      <c r="T15" s="174"/>
    </row>
    <row r="16" spans="1:20">
      <c r="A16" s="123">
        <v>14</v>
      </c>
      <c r="B16" s="52">
        <v>1</v>
      </c>
      <c r="C16" s="52">
        <v>579</v>
      </c>
      <c r="D16" s="51" t="s">
        <v>82</v>
      </c>
      <c r="E16" s="124" t="s">
        <v>89</v>
      </c>
      <c r="F16" s="118">
        <v>0</v>
      </c>
      <c r="G16" s="111">
        <v>9857544090</v>
      </c>
      <c r="H16" s="186">
        <f>G16+G17-F16-F17</f>
        <v>17376035496</v>
      </c>
      <c r="I16" s="187">
        <v>62871</v>
      </c>
      <c r="J16" s="188">
        <v>263222</v>
      </c>
      <c r="K16" s="189">
        <f>I16*J16</f>
        <v>16549030362</v>
      </c>
      <c r="L16" s="190">
        <f>K16-H16</f>
        <v>-827005134</v>
      </c>
      <c r="M16" s="187">
        <v>69642.2</v>
      </c>
      <c r="N16" s="188">
        <v>238326</v>
      </c>
      <c r="O16" s="186">
        <f>N16*M16</f>
        <v>16597546957.199999</v>
      </c>
      <c r="P16" s="78" t="s">
        <v>246</v>
      </c>
      <c r="Q16" s="75" t="s">
        <v>247</v>
      </c>
      <c r="R16" s="79" t="s">
        <v>261</v>
      </c>
      <c r="S16" s="75" t="s">
        <v>416</v>
      </c>
      <c r="T16" s="174">
        <f>H16/I16</f>
        <v>276376</v>
      </c>
    </row>
    <row r="17" spans="1:20" ht="25.5">
      <c r="A17" s="123">
        <v>15</v>
      </c>
      <c r="B17" s="52">
        <v>1364</v>
      </c>
      <c r="C17" s="52">
        <v>1089</v>
      </c>
      <c r="D17" s="51" t="s">
        <v>144</v>
      </c>
      <c r="E17" s="124" t="s">
        <v>151</v>
      </c>
      <c r="F17" s="118">
        <v>0</v>
      </c>
      <c r="G17" s="111">
        <v>7518491406</v>
      </c>
      <c r="H17" s="186"/>
      <c r="I17" s="187" t="s">
        <v>13</v>
      </c>
      <c r="J17" s="188" t="s">
        <v>13</v>
      </c>
      <c r="K17" s="189"/>
      <c r="L17" s="190" t="s">
        <v>13</v>
      </c>
      <c r="M17" s="187"/>
      <c r="N17" s="188"/>
      <c r="O17" s="186"/>
      <c r="P17" s="78" t="s">
        <v>246</v>
      </c>
      <c r="Q17" s="75" t="s">
        <v>247</v>
      </c>
      <c r="R17" s="79" t="s">
        <v>248</v>
      </c>
      <c r="S17" s="75" t="s">
        <v>272</v>
      </c>
      <c r="T17" s="174"/>
    </row>
    <row r="18" spans="1:20">
      <c r="A18" s="123">
        <v>16</v>
      </c>
      <c r="B18" s="52">
        <v>1</v>
      </c>
      <c r="C18" s="52">
        <v>579</v>
      </c>
      <c r="D18" s="51" t="s">
        <v>82</v>
      </c>
      <c r="E18" s="124" t="s">
        <v>90</v>
      </c>
      <c r="F18" s="118">
        <v>0</v>
      </c>
      <c r="G18" s="111">
        <v>135078504750</v>
      </c>
      <c r="H18" s="186">
        <f>G18+G19-F18-F19</f>
        <v>238104833400</v>
      </c>
      <c r="I18" s="187">
        <v>861525</v>
      </c>
      <c r="J18" s="188">
        <v>263222</v>
      </c>
      <c r="K18" s="189">
        <f>I18*J18</f>
        <v>226772333550</v>
      </c>
      <c r="L18" s="190">
        <f>K18-H18</f>
        <v>-11332499850</v>
      </c>
      <c r="M18" s="187">
        <v>954311.24</v>
      </c>
      <c r="N18" s="188">
        <v>238326</v>
      </c>
      <c r="O18" s="186">
        <f>N18*M18</f>
        <v>227437180584.23999</v>
      </c>
      <c r="P18" s="78" t="s">
        <v>246</v>
      </c>
      <c r="Q18" s="75" t="s">
        <v>247</v>
      </c>
      <c r="R18" s="79" t="s">
        <v>251</v>
      </c>
      <c r="S18" s="75" t="s">
        <v>416</v>
      </c>
      <c r="T18" s="174">
        <f>H18/I18</f>
        <v>276376</v>
      </c>
    </row>
    <row r="19" spans="1:20" ht="25.5">
      <c r="A19" s="123">
        <v>17</v>
      </c>
      <c r="B19" s="52">
        <v>1364</v>
      </c>
      <c r="C19" s="52">
        <v>1089</v>
      </c>
      <c r="D19" s="51" t="s">
        <v>144</v>
      </c>
      <c r="E19" s="124" t="s">
        <v>152</v>
      </c>
      <c r="F19" s="118">
        <v>0</v>
      </c>
      <c r="G19" s="111">
        <v>103026328650</v>
      </c>
      <c r="H19" s="186"/>
      <c r="I19" s="187" t="s">
        <v>13</v>
      </c>
      <c r="J19" s="188" t="s">
        <v>13</v>
      </c>
      <c r="K19" s="189"/>
      <c r="L19" s="190" t="s">
        <v>13</v>
      </c>
      <c r="M19" s="187"/>
      <c r="N19" s="188"/>
      <c r="O19" s="186"/>
      <c r="P19" s="78" t="s">
        <v>246</v>
      </c>
      <c r="Q19" s="75" t="s">
        <v>247</v>
      </c>
      <c r="R19" s="79" t="s">
        <v>248</v>
      </c>
      <c r="S19" s="75" t="s">
        <v>273</v>
      </c>
      <c r="T19" s="174"/>
    </row>
    <row r="20" spans="1:20">
      <c r="A20" s="123">
        <v>18</v>
      </c>
      <c r="B20" s="52">
        <v>1</v>
      </c>
      <c r="C20" s="52">
        <v>579</v>
      </c>
      <c r="D20" s="51" t="s">
        <v>82</v>
      </c>
      <c r="E20" s="124" t="s">
        <v>91</v>
      </c>
      <c r="F20" s="118">
        <v>0</v>
      </c>
      <c r="G20" s="111">
        <v>9407400000</v>
      </c>
      <c r="H20" s="186">
        <f>G20+G21-F20-F21</f>
        <v>16582560000</v>
      </c>
      <c r="I20" s="187">
        <v>60000</v>
      </c>
      <c r="J20" s="188">
        <v>263222</v>
      </c>
      <c r="K20" s="189">
        <f>I20*J20</f>
        <v>15793320000</v>
      </c>
      <c r="L20" s="190">
        <f>K20-H20</f>
        <v>-789240000</v>
      </c>
      <c r="M20" s="187">
        <v>66462</v>
      </c>
      <c r="N20" s="188">
        <v>238326</v>
      </c>
      <c r="O20" s="186">
        <f>N20*M20</f>
        <v>15839622612</v>
      </c>
      <c r="P20" s="78" t="s">
        <v>246</v>
      </c>
      <c r="Q20" s="75" t="s">
        <v>247</v>
      </c>
      <c r="R20" s="79" t="s">
        <v>261</v>
      </c>
      <c r="S20" s="75" t="s">
        <v>416</v>
      </c>
      <c r="T20" s="174">
        <f>H20/I20</f>
        <v>276376</v>
      </c>
    </row>
    <row r="21" spans="1:20" ht="25.5">
      <c r="A21" s="123">
        <v>19</v>
      </c>
      <c r="B21" s="52">
        <v>1364</v>
      </c>
      <c r="C21" s="52">
        <v>1089</v>
      </c>
      <c r="D21" s="51" t="s">
        <v>144</v>
      </c>
      <c r="E21" s="124" t="s">
        <v>153</v>
      </c>
      <c r="F21" s="118">
        <v>0</v>
      </c>
      <c r="G21" s="111">
        <v>7175160000</v>
      </c>
      <c r="H21" s="186"/>
      <c r="I21" s="187" t="s">
        <v>13</v>
      </c>
      <c r="J21" s="188" t="s">
        <v>13</v>
      </c>
      <c r="K21" s="189"/>
      <c r="L21" s="190" t="s">
        <v>13</v>
      </c>
      <c r="M21" s="187"/>
      <c r="N21" s="188"/>
      <c r="O21" s="186"/>
      <c r="P21" s="78" t="s">
        <v>246</v>
      </c>
      <c r="Q21" s="75" t="s">
        <v>247</v>
      </c>
      <c r="R21" s="79" t="s">
        <v>248</v>
      </c>
      <c r="S21" s="75" t="s">
        <v>274</v>
      </c>
      <c r="T21" s="174"/>
    </row>
    <row r="22" spans="1:20">
      <c r="A22" s="123">
        <v>20</v>
      </c>
      <c r="B22" s="52">
        <v>1</v>
      </c>
      <c r="C22" s="52">
        <v>579</v>
      </c>
      <c r="D22" s="51" t="s">
        <v>82</v>
      </c>
      <c r="E22" s="124" t="s">
        <v>92</v>
      </c>
      <c r="F22" s="118">
        <v>0</v>
      </c>
      <c r="G22" s="111">
        <v>13361377257</v>
      </c>
      <c r="H22" s="186">
        <f>G22+G23-F22-F23</f>
        <v>23552292881</v>
      </c>
      <c r="I22" s="187">
        <v>85218.3</v>
      </c>
      <c r="J22" s="188">
        <v>263222</v>
      </c>
      <c r="K22" s="189">
        <f>I22*J22</f>
        <v>22431331362.600002</v>
      </c>
      <c r="L22" s="190">
        <f>K22-H22</f>
        <v>-1120961518.3999977</v>
      </c>
      <c r="M22" s="187">
        <v>95171.8</v>
      </c>
      <c r="N22" s="188">
        <v>238326</v>
      </c>
      <c r="O22" s="186">
        <f>N22*M22</f>
        <v>22681914406.799999</v>
      </c>
      <c r="P22" s="78" t="s">
        <v>246</v>
      </c>
      <c r="Q22" s="75" t="s">
        <v>247</v>
      </c>
      <c r="R22" s="79" t="s">
        <v>249</v>
      </c>
      <c r="S22" s="75" t="s">
        <v>408</v>
      </c>
      <c r="T22" s="174">
        <f>H22/I22</f>
        <v>276376.00000234693</v>
      </c>
    </row>
    <row r="23" spans="1:20" ht="25.5">
      <c r="A23" s="123">
        <v>21</v>
      </c>
      <c r="B23" s="52">
        <v>1364</v>
      </c>
      <c r="C23" s="52">
        <v>1089</v>
      </c>
      <c r="D23" s="51" t="s">
        <v>144</v>
      </c>
      <c r="E23" s="124" t="s">
        <v>154</v>
      </c>
      <c r="F23" s="118">
        <v>0</v>
      </c>
      <c r="G23" s="111">
        <v>10190915624</v>
      </c>
      <c r="H23" s="186"/>
      <c r="I23" s="187" t="s">
        <v>13</v>
      </c>
      <c r="J23" s="188" t="s">
        <v>13</v>
      </c>
      <c r="K23" s="189"/>
      <c r="L23" s="190" t="s">
        <v>13</v>
      </c>
      <c r="M23" s="187"/>
      <c r="N23" s="188"/>
      <c r="O23" s="186"/>
      <c r="P23" s="78" t="s">
        <v>246</v>
      </c>
      <c r="Q23" s="75" t="s">
        <v>247</v>
      </c>
      <c r="R23" s="79" t="s">
        <v>248</v>
      </c>
      <c r="S23" s="75" t="s">
        <v>292</v>
      </c>
      <c r="T23" s="174"/>
    </row>
    <row r="24" spans="1:20">
      <c r="A24" s="123">
        <v>22</v>
      </c>
      <c r="B24" s="52">
        <v>1</v>
      </c>
      <c r="C24" s="52">
        <v>579</v>
      </c>
      <c r="D24" s="51" t="s">
        <v>82</v>
      </c>
      <c r="E24" s="124" t="s">
        <v>93</v>
      </c>
      <c r="F24" s="118">
        <v>0</v>
      </c>
      <c r="G24" s="111">
        <v>30833664450</v>
      </c>
      <c r="H24" s="186">
        <f>G24+G25-F24-F25</f>
        <v>54350946145</v>
      </c>
      <c r="I24" s="187">
        <v>196655.81</v>
      </c>
      <c r="J24" s="188">
        <v>263222</v>
      </c>
      <c r="K24" s="189">
        <f>I24*J24</f>
        <v>51764135619.82</v>
      </c>
      <c r="L24" s="190">
        <f>K24-H24</f>
        <v>-2586810525.1800003</v>
      </c>
      <c r="M24" s="187">
        <v>216596.71</v>
      </c>
      <c r="N24" s="188">
        <v>238326</v>
      </c>
      <c r="O24" s="186">
        <f>N24*M24</f>
        <v>51620627507.459999</v>
      </c>
      <c r="P24" s="78" t="s">
        <v>246</v>
      </c>
      <c r="Q24" s="75" t="s">
        <v>247</v>
      </c>
      <c r="R24" s="79" t="s">
        <v>255</v>
      </c>
      <c r="S24" s="75" t="s">
        <v>410</v>
      </c>
      <c r="T24" s="174">
        <f>H24/I24</f>
        <v>276376.00000223739</v>
      </c>
    </row>
    <row r="25" spans="1:20" ht="25.5">
      <c r="A25" s="123">
        <v>23</v>
      </c>
      <c r="B25" s="52">
        <v>1364</v>
      </c>
      <c r="C25" s="52">
        <v>1089</v>
      </c>
      <c r="D25" s="51" t="s">
        <v>144</v>
      </c>
      <c r="E25" s="124" t="s">
        <v>155</v>
      </c>
      <c r="F25" s="118">
        <v>0</v>
      </c>
      <c r="G25" s="111">
        <v>23517281695</v>
      </c>
      <c r="H25" s="186"/>
      <c r="I25" s="187" t="s">
        <v>13</v>
      </c>
      <c r="J25" s="188" t="s">
        <v>13</v>
      </c>
      <c r="K25" s="189"/>
      <c r="L25" s="190" t="s">
        <v>13</v>
      </c>
      <c r="M25" s="187"/>
      <c r="N25" s="188"/>
      <c r="O25" s="186"/>
      <c r="P25" s="78" t="s">
        <v>246</v>
      </c>
      <c r="Q25" s="75" t="s">
        <v>247</v>
      </c>
      <c r="R25" s="79" t="s">
        <v>248</v>
      </c>
      <c r="S25" s="75" t="s">
        <v>293</v>
      </c>
      <c r="T25" s="174"/>
    </row>
    <row r="26" spans="1:20">
      <c r="A26" s="123">
        <v>24</v>
      </c>
      <c r="B26" s="52">
        <v>1</v>
      </c>
      <c r="C26" s="52">
        <v>579</v>
      </c>
      <c r="D26" s="51" t="s">
        <v>82</v>
      </c>
      <c r="E26" s="124" t="s">
        <v>94</v>
      </c>
      <c r="F26" s="118">
        <v>0</v>
      </c>
      <c r="G26" s="111">
        <v>2351850000000</v>
      </c>
      <c r="H26" s="186">
        <f>G26+G27-F26-F27</f>
        <v>4145640000000</v>
      </c>
      <c r="I26" s="187">
        <v>15000000</v>
      </c>
      <c r="J26" s="188">
        <v>263222</v>
      </c>
      <c r="K26" s="189">
        <f>I26*J26</f>
        <v>3948330000000</v>
      </c>
      <c r="L26" s="190">
        <f>K26-H26</f>
        <v>-197310000000</v>
      </c>
      <c r="M26" s="187">
        <v>16522500</v>
      </c>
      <c r="N26" s="188">
        <v>238326</v>
      </c>
      <c r="O26" s="186">
        <f>N26*M26</f>
        <v>3937741335000</v>
      </c>
      <c r="P26" s="78" t="s">
        <v>246</v>
      </c>
      <c r="Q26" s="75" t="s">
        <v>247</v>
      </c>
      <c r="R26" s="79" t="s">
        <v>249</v>
      </c>
      <c r="S26" s="75" t="s">
        <v>416</v>
      </c>
      <c r="T26" s="174">
        <f>H26/I26</f>
        <v>276376</v>
      </c>
    </row>
    <row r="27" spans="1:20" ht="25.5">
      <c r="A27" s="123">
        <v>25</v>
      </c>
      <c r="B27" s="52">
        <v>1364</v>
      </c>
      <c r="C27" s="52">
        <v>1089</v>
      </c>
      <c r="D27" s="51" t="s">
        <v>144</v>
      </c>
      <c r="E27" s="124" t="s">
        <v>156</v>
      </c>
      <c r="F27" s="118">
        <v>0</v>
      </c>
      <c r="G27" s="111">
        <v>1793790000000</v>
      </c>
      <c r="H27" s="186"/>
      <c r="I27" s="187" t="s">
        <v>13</v>
      </c>
      <c r="J27" s="188" t="s">
        <v>13</v>
      </c>
      <c r="K27" s="189"/>
      <c r="L27" s="190" t="s">
        <v>13</v>
      </c>
      <c r="M27" s="187"/>
      <c r="N27" s="188"/>
      <c r="O27" s="186"/>
      <c r="P27" s="78" t="s">
        <v>246</v>
      </c>
      <c r="Q27" s="75" t="s">
        <v>247</v>
      </c>
      <c r="R27" s="79" t="s">
        <v>248</v>
      </c>
      <c r="S27" s="75" t="s">
        <v>275</v>
      </c>
      <c r="T27" s="174"/>
    </row>
    <row r="28" spans="1:20">
      <c r="A28" s="123">
        <v>26</v>
      </c>
      <c r="B28" s="52">
        <v>1</v>
      </c>
      <c r="C28" s="52">
        <v>579</v>
      </c>
      <c r="D28" s="51" t="s">
        <v>82</v>
      </c>
      <c r="E28" s="124" t="s">
        <v>95</v>
      </c>
      <c r="F28" s="118">
        <v>0</v>
      </c>
      <c r="G28" s="111">
        <v>118687678150</v>
      </c>
      <c r="H28" s="186">
        <f>G28+G29-F28-F29</f>
        <v>209212486360</v>
      </c>
      <c r="I28" s="187">
        <v>756985</v>
      </c>
      <c r="J28" s="188">
        <v>263222</v>
      </c>
      <c r="K28" s="189">
        <f>I28*J28</f>
        <v>199255105670</v>
      </c>
      <c r="L28" s="190">
        <f>K28-H28</f>
        <v>-9957380690</v>
      </c>
      <c r="M28" s="187">
        <v>838360.89</v>
      </c>
      <c r="N28" s="188">
        <v>238326</v>
      </c>
      <c r="O28" s="186">
        <f>N28*M28</f>
        <v>199803197470.14001</v>
      </c>
      <c r="P28" s="78" t="s">
        <v>246</v>
      </c>
      <c r="Q28" s="75" t="s">
        <v>247</v>
      </c>
      <c r="R28" s="79" t="s">
        <v>260</v>
      </c>
      <c r="S28" s="75" t="s">
        <v>416</v>
      </c>
      <c r="T28" s="174">
        <f>H28/I28</f>
        <v>276376</v>
      </c>
    </row>
    <row r="29" spans="1:20" ht="25.5">
      <c r="A29" s="123">
        <v>27</v>
      </c>
      <c r="B29" s="52">
        <v>1364</v>
      </c>
      <c r="C29" s="52">
        <v>1089</v>
      </c>
      <c r="D29" s="51" t="s">
        <v>144</v>
      </c>
      <c r="E29" s="124" t="s">
        <v>157</v>
      </c>
      <c r="F29" s="118">
        <v>0</v>
      </c>
      <c r="G29" s="111">
        <v>90524808210</v>
      </c>
      <c r="H29" s="186"/>
      <c r="I29" s="187" t="s">
        <v>13</v>
      </c>
      <c r="J29" s="188" t="s">
        <v>13</v>
      </c>
      <c r="K29" s="189"/>
      <c r="L29" s="190" t="s">
        <v>13</v>
      </c>
      <c r="M29" s="187"/>
      <c r="N29" s="188"/>
      <c r="O29" s="186"/>
      <c r="P29" s="78" t="s">
        <v>246</v>
      </c>
      <c r="Q29" s="75" t="s">
        <v>247</v>
      </c>
      <c r="R29" s="79" t="s">
        <v>248</v>
      </c>
      <c r="S29" s="75" t="s">
        <v>276</v>
      </c>
      <c r="T29" s="174"/>
    </row>
    <row r="30" spans="1:20">
      <c r="A30" s="123">
        <v>28</v>
      </c>
      <c r="B30" s="52">
        <v>1</v>
      </c>
      <c r="C30" s="52">
        <v>579</v>
      </c>
      <c r="D30" s="51" t="s">
        <v>82</v>
      </c>
      <c r="E30" s="124" t="s">
        <v>96</v>
      </c>
      <c r="F30" s="118">
        <v>0</v>
      </c>
      <c r="G30" s="111">
        <v>56042487650</v>
      </c>
      <c r="H30" s="186">
        <f>G30+G31-F30-F31</f>
        <v>98786903289</v>
      </c>
      <c r="I30" s="187">
        <v>357436.62</v>
      </c>
      <c r="J30" s="188">
        <v>263222</v>
      </c>
      <c r="K30" s="189">
        <f>I30*J30</f>
        <v>94085181989.639999</v>
      </c>
      <c r="L30" s="190">
        <f>K30-H30</f>
        <v>-4701721299.3600006</v>
      </c>
      <c r="M30" s="187">
        <v>396111.26</v>
      </c>
      <c r="N30" s="188">
        <v>238326</v>
      </c>
      <c r="O30" s="186">
        <f>N30*M30</f>
        <v>94403612150.76001</v>
      </c>
      <c r="P30" s="78" t="s">
        <v>246</v>
      </c>
      <c r="Q30" s="75" t="s">
        <v>247</v>
      </c>
      <c r="R30" s="79" t="s">
        <v>249</v>
      </c>
      <c r="S30" s="75" t="s">
        <v>407</v>
      </c>
      <c r="T30" s="174">
        <f>H30/I30</f>
        <v>276375.99999966426</v>
      </c>
    </row>
    <row r="31" spans="1:20" ht="25.5">
      <c r="A31" s="123">
        <v>29</v>
      </c>
      <c r="B31" s="52">
        <v>1364</v>
      </c>
      <c r="C31" s="52">
        <v>1089</v>
      </c>
      <c r="D31" s="51" t="s">
        <v>144</v>
      </c>
      <c r="E31" s="124" t="s">
        <v>158</v>
      </c>
      <c r="F31" s="118">
        <v>0</v>
      </c>
      <c r="G31" s="111">
        <v>42744415639</v>
      </c>
      <c r="H31" s="186"/>
      <c r="I31" s="187" t="s">
        <v>13</v>
      </c>
      <c r="J31" s="188" t="s">
        <v>13</v>
      </c>
      <c r="K31" s="189"/>
      <c r="L31" s="190" t="s">
        <v>13</v>
      </c>
      <c r="M31" s="187"/>
      <c r="N31" s="188"/>
      <c r="O31" s="186"/>
      <c r="P31" s="78" t="s">
        <v>246</v>
      </c>
      <c r="Q31" s="75" t="s">
        <v>247</v>
      </c>
      <c r="R31" s="79" t="s">
        <v>248</v>
      </c>
      <c r="S31" s="75" t="s">
        <v>294</v>
      </c>
      <c r="T31" s="174"/>
    </row>
    <row r="32" spans="1:20">
      <c r="A32" s="123">
        <v>30</v>
      </c>
      <c r="B32" s="52">
        <v>1</v>
      </c>
      <c r="C32" s="52">
        <v>579</v>
      </c>
      <c r="D32" s="51" t="s">
        <v>82</v>
      </c>
      <c r="E32" s="124" t="s">
        <v>97</v>
      </c>
      <c r="F32" s="118">
        <v>0</v>
      </c>
      <c r="G32" s="111">
        <v>43989759696</v>
      </c>
      <c r="H32" s="186">
        <f>G32+G33+G34+G35-F32-F33-F34-F35</f>
        <v>77541385456</v>
      </c>
      <c r="I32" s="187">
        <v>280564.83</v>
      </c>
      <c r="J32" s="188">
        <v>263222</v>
      </c>
      <c r="K32" s="189">
        <f>I32*J32</f>
        <v>73850835682.26001</v>
      </c>
      <c r="L32" s="190">
        <f>K32-H32</f>
        <v>-3690549773.7399902</v>
      </c>
      <c r="M32" s="187">
        <v>309631.34999999998</v>
      </c>
      <c r="N32" s="188">
        <v>238326</v>
      </c>
      <c r="O32" s="186">
        <v>385688447298</v>
      </c>
      <c r="P32" s="78" t="s">
        <v>246</v>
      </c>
      <c r="Q32" s="75" t="s">
        <v>247</v>
      </c>
      <c r="R32" s="79" t="s">
        <v>251</v>
      </c>
      <c r="S32" s="75" t="s">
        <v>411</v>
      </c>
      <c r="T32" s="174">
        <v>276376</v>
      </c>
    </row>
    <row r="33" spans="1:20">
      <c r="A33" s="123">
        <v>31</v>
      </c>
      <c r="B33" s="52">
        <v>2</v>
      </c>
      <c r="C33" s="52">
        <v>963</v>
      </c>
      <c r="D33" s="51" t="s">
        <v>104</v>
      </c>
      <c r="E33" s="124" t="s">
        <v>105</v>
      </c>
      <c r="F33" s="118">
        <v>37702021290</v>
      </c>
      <c r="G33" s="111">
        <v>0</v>
      </c>
      <c r="H33" s="186"/>
      <c r="I33" s="187" t="s">
        <v>13</v>
      </c>
      <c r="J33" s="188" t="s">
        <v>13</v>
      </c>
      <c r="K33" s="189" t="s">
        <v>13</v>
      </c>
      <c r="L33" s="190" t="s">
        <v>13</v>
      </c>
      <c r="M33" s="187"/>
      <c r="N33" s="188"/>
      <c r="O33" s="186"/>
      <c r="P33" s="78"/>
      <c r="R33" s="79" t="s">
        <v>249</v>
      </c>
      <c r="S33" s="75" t="s">
        <v>295</v>
      </c>
      <c r="T33" s="174"/>
    </row>
    <row r="34" spans="1:20" ht="25.5">
      <c r="A34" s="123">
        <v>32</v>
      </c>
      <c r="B34" s="52">
        <v>2</v>
      </c>
      <c r="C34" s="52">
        <v>963</v>
      </c>
      <c r="D34" s="51" t="s">
        <v>104</v>
      </c>
      <c r="E34" s="124" t="s">
        <v>106</v>
      </c>
      <c r="F34" s="118">
        <v>0</v>
      </c>
      <c r="G34" s="111">
        <v>37702021290</v>
      </c>
      <c r="H34" s="186"/>
      <c r="I34" s="187" t="s">
        <v>13</v>
      </c>
      <c r="J34" s="188" t="s">
        <v>13</v>
      </c>
      <c r="K34" s="189" t="s">
        <v>13</v>
      </c>
      <c r="L34" s="190" t="s">
        <v>13</v>
      </c>
      <c r="M34" s="187"/>
      <c r="N34" s="188"/>
      <c r="O34" s="186"/>
      <c r="P34" s="78" t="s">
        <v>246</v>
      </c>
      <c r="Q34" s="75" t="s">
        <v>247</v>
      </c>
      <c r="R34" s="79" t="s">
        <v>249</v>
      </c>
      <c r="S34" s="75" t="s">
        <v>295</v>
      </c>
      <c r="T34" s="174"/>
    </row>
    <row r="35" spans="1:20" ht="25.5">
      <c r="A35" s="123">
        <v>33</v>
      </c>
      <c r="B35" s="52">
        <v>1364</v>
      </c>
      <c r="C35" s="52">
        <v>1089</v>
      </c>
      <c r="D35" s="51" t="s">
        <v>144</v>
      </c>
      <c r="E35" s="124" t="s">
        <v>159</v>
      </c>
      <c r="F35" s="118">
        <v>0</v>
      </c>
      <c r="G35" s="111">
        <v>33551625760</v>
      </c>
      <c r="H35" s="186"/>
      <c r="I35" s="187" t="s">
        <v>13</v>
      </c>
      <c r="J35" s="188" t="s">
        <v>13</v>
      </c>
      <c r="K35" s="189" t="s">
        <v>13</v>
      </c>
      <c r="L35" s="190" t="s">
        <v>13</v>
      </c>
      <c r="M35" s="187"/>
      <c r="N35" s="188"/>
      <c r="O35" s="186"/>
      <c r="P35" s="78" t="s">
        <v>246</v>
      </c>
      <c r="Q35" s="75" t="s">
        <v>247</v>
      </c>
      <c r="R35" s="79" t="s">
        <v>248</v>
      </c>
      <c r="S35" s="75" t="s">
        <v>295</v>
      </c>
      <c r="T35" s="174"/>
    </row>
    <row r="36" spans="1:20">
      <c r="A36" s="123">
        <v>34</v>
      </c>
      <c r="B36" s="52">
        <v>1</v>
      </c>
      <c r="C36" s="52">
        <v>579</v>
      </c>
      <c r="D36" s="51" t="s">
        <v>82</v>
      </c>
      <c r="E36" s="124" t="s">
        <v>98</v>
      </c>
      <c r="F36" s="118">
        <v>0</v>
      </c>
      <c r="G36" s="111">
        <v>48465262826</v>
      </c>
      <c r="H36" s="186">
        <f>G36+G37-F36-F37</f>
        <v>85430419534</v>
      </c>
      <c r="I36" s="187">
        <v>309109.40000000002</v>
      </c>
      <c r="J36" s="188">
        <v>263222</v>
      </c>
      <c r="K36" s="189">
        <f>I36*J36</f>
        <v>81364394486.800003</v>
      </c>
      <c r="L36" s="190">
        <f>K36-H36</f>
        <v>-4066025047.1999969</v>
      </c>
      <c r="M36" s="187">
        <v>335971.01</v>
      </c>
      <c r="N36" s="188">
        <v>238326</v>
      </c>
      <c r="O36" s="186">
        <f>N36*M36</f>
        <v>80070626929.26001</v>
      </c>
      <c r="P36" s="78" t="s">
        <v>246</v>
      </c>
      <c r="Q36" s="75" t="s">
        <v>247</v>
      </c>
      <c r="R36" s="79" t="s">
        <v>249</v>
      </c>
      <c r="S36" s="75" t="s">
        <v>406</v>
      </c>
      <c r="T36" s="174">
        <f>H36/I36</f>
        <v>276375.99999870593</v>
      </c>
    </row>
    <row r="37" spans="1:20" ht="25.5">
      <c r="A37" s="123">
        <v>35</v>
      </c>
      <c r="B37" s="52">
        <v>1364</v>
      </c>
      <c r="C37" s="52">
        <v>1089</v>
      </c>
      <c r="D37" s="51" t="s">
        <v>144</v>
      </c>
      <c r="E37" s="124" t="s">
        <v>160</v>
      </c>
      <c r="F37" s="118">
        <v>0</v>
      </c>
      <c r="G37" s="111">
        <v>36965156708</v>
      </c>
      <c r="H37" s="186"/>
      <c r="I37" s="187" t="s">
        <v>13</v>
      </c>
      <c r="J37" s="188" t="s">
        <v>13</v>
      </c>
      <c r="K37" s="189"/>
      <c r="L37" s="190" t="s">
        <v>13</v>
      </c>
      <c r="M37" s="187"/>
      <c r="N37" s="188"/>
      <c r="O37" s="186"/>
      <c r="P37" s="78" t="s">
        <v>246</v>
      </c>
      <c r="Q37" s="75" t="s">
        <v>247</v>
      </c>
      <c r="R37" s="79" t="s">
        <v>248</v>
      </c>
      <c r="S37" s="75" t="s">
        <v>296</v>
      </c>
      <c r="T37" s="174"/>
    </row>
    <row r="38" spans="1:20">
      <c r="A38" s="123">
        <v>36</v>
      </c>
      <c r="B38" s="52">
        <v>1</v>
      </c>
      <c r="C38" s="52">
        <v>579</v>
      </c>
      <c r="D38" s="51" t="s">
        <v>82</v>
      </c>
      <c r="E38" s="124" t="s">
        <v>99</v>
      </c>
      <c r="F38" s="118">
        <v>0</v>
      </c>
      <c r="G38" s="111">
        <v>31693436526</v>
      </c>
      <c r="H38" s="186">
        <f>G38+G39-F38-F39</f>
        <v>55866478814</v>
      </c>
      <c r="I38" s="187">
        <v>202139.4</v>
      </c>
      <c r="J38" s="188">
        <v>263222</v>
      </c>
      <c r="K38" s="189">
        <f>I38*J38</f>
        <v>53207537146.799995</v>
      </c>
      <c r="L38" s="190">
        <f>K38-H38</f>
        <v>-2658941667.2000046</v>
      </c>
      <c r="M38" s="187">
        <v>219705.31</v>
      </c>
      <c r="N38" s="188">
        <v>238326</v>
      </c>
      <c r="O38" s="186">
        <f>N38*M38</f>
        <v>52361487711.059998</v>
      </c>
      <c r="P38" s="78" t="s">
        <v>246</v>
      </c>
      <c r="Q38" s="75" t="s">
        <v>247</v>
      </c>
      <c r="R38" s="79" t="s">
        <v>251</v>
      </c>
      <c r="S38" s="75" t="s">
        <v>412</v>
      </c>
      <c r="T38" s="174">
        <f>H38/I38</f>
        <v>276375.99999802117</v>
      </c>
    </row>
    <row r="39" spans="1:20" ht="25.5">
      <c r="A39" s="123">
        <v>37</v>
      </c>
      <c r="B39" s="52">
        <v>1364</v>
      </c>
      <c r="C39" s="52">
        <v>1089</v>
      </c>
      <c r="D39" s="51" t="s">
        <v>144</v>
      </c>
      <c r="E39" s="124" t="s">
        <v>161</v>
      </c>
      <c r="F39" s="118">
        <v>0</v>
      </c>
      <c r="G39" s="111">
        <v>24173042288</v>
      </c>
      <c r="H39" s="186"/>
      <c r="I39" s="187" t="s">
        <v>13</v>
      </c>
      <c r="J39" s="188" t="s">
        <v>13</v>
      </c>
      <c r="K39" s="189"/>
      <c r="L39" s="190" t="s">
        <v>13</v>
      </c>
      <c r="M39" s="187"/>
      <c r="N39" s="188"/>
      <c r="O39" s="186"/>
      <c r="P39" s="78" t="s">
        <v>246</v>
      </c>
      <c r="Q39" s="75" t="s">
        <v>247</v>
      </c>
      <c r="R39" s="79" t="s">
        <v>248</v>
      </c>
      <c r="S39" s="75" t="s">
        <v>297</v>
      </c>
      <c r="T39" s="174"/>
    </row>
    <row r="40" spans="1:20">
      <c r="A40" s="123">
        <v>38</v>
      </c>
      <c r="B40" s="52">
        <v>1</v>
      </c>
      <c r="C40" s="52">
        <v>579</v>
      </c>
      <c r="D40" s="51" t="s">
        <v>82</v>
      </c>
      <c r="E40" s="124" t="s">
        <v>100</v>
      </c>
      <c r="F40" s="118">
        <v>0</v>
      </c>
      <c r="G40" s="111">
        <v>165605030133</v>
      </c>
      <c r="H40" s="186">
        <f>G40+G41-F40-F41</f>
        <v>291914381071</v>
      </c>
      <c r="I40" s="187">
        <v>1056221.8899999999</v>
      </c>
      <c r="J40" s="188">
        <v>263222</v>
      </c>
      <c r="K40" s="189">
        <f>I40*J40</f>
        <v>278020838329.57996</v>
      </c>
      <c r="L40" s="190">
        <f>K40-H40</f>
        <v>-13893542741.420044</v>
      </c>
      <c r="M40" s="187">
        <v>1152549.33</v>
      </c>
      <c r="N40" s="188">
        <v>238326</v>
      </c>
      <c r="O40" s="186">
        <f>N40*M40</f>
        <v>274682471621.58002</v>
      </c>
      <c r="P40" s="78" t="s">
        <v>246</v>
      </c>
      <c r="Q40" s="75" t="s">
        <v>247</v>
      </c>
      <c r="R40" s="79" t="s">
        <v>255</v>
      </c>
      <c r="S40" s="75" t="s">
        <v>413</v>
      </c>
      <c r="T40" s="174">
        <f>H40/I40</f>
        <v>276376.00000034086</v>
      </c>
    </row>
    <row r="41" spans="1:20" ht="25.5">
      <c r="A41" s="123">
        <v>39</v>
      </c>
      <c r="B41" s="52">
        <v>1364</v>
      </c>
      <c r="C41" s="52">
        <v>1089</v>
      </c>
      <c r="D41" s="51" t="s">
        <v>144</v>
      </c>
      <c r="E41" s="124" t="s">
        <v>162</v>
      </c>
      <c r="F41" s="118">
        <v>0</v>
      </c>
      <c r="G41" s="111">
        <v>126309350938</v>
      </c>
      <c r="H41" s="186"/>
      <c r="I41" s="187" t="s">
        <v>13</v>
      </c>
      <c r="J41" s="188" t="s">
        <v>13</v>
      </c>
      <c r="K41" s="189"/>
      <c r="L41" s="190" t="s">
        <v>13</v>
      </c>
      <c r="M41" s="187"/>
      <c r="N41" s="188"/>
      <c r="O41" s="186"/>
      <c r="P41" s="78" t="s">
        <v>246</v>
      </c>
      <c r="Q41" s="75" t="s">
        <v>247</v>
      </c>
      <c r="R41" s="79" t="s">
        <v>248</v>
      </c>
      <c r="S41" s="75" t="s">
        <v>298</v>
      </c>
      <c r="T41" s="174"/>
    </row>
    <row r="42" spans="1:20">
      <c r="A42" s="123">
        <v>40</v>
      </c>
      <c r="B42" s="52">
        <v>1</v>
      </c>
      <c r="C42" s="52">
        <v>579</v>
      </c>
      <c r="D42" s="51" t="s">
        <v>82</v>
      </c>
      <c r="E42" s="124" t="s">
        <v>101</v>
      </c>
      <c r="F42" s="118">
        <v>0</v>
      </c>
      <c r="G42" s="111">
        <v>70278357996</v>
      </c>
      <c r="H42" s="186">
        <f>G42+G43-F42-F43</f>
        <v>123880677782</v>
      </c>
      <c r="I42" s="187">
        <v>448232.4</v>
      </c>
      <c r="J42" s="188">
        <v>263222</v>
      </c>
      <c r="K42" s="189">
        <f>I42*J42</f>
        <v>117984628792.8</v>
      </c>
      <c r="L42" s="190">
        <f>K42-H42</f>
        <v>-5896048989.1999969</v>
      </c>
      <c r="M42" s="187">
        <v>489111.19</v>
      </c>
      <c r="N42" s="188">
        <v>238326</v>
      </c>
      <c r="O42" s="186">
        <f>N42*M42</f>
        <v>116567913467.94</v>
      </c>
      <c r="P42" s="78" t="s">
        <v>246</v>
      </c>
      <c r="Q42" s="75" t="s">
        <v>247</v>
      </c>
      <c r="R42" s="79" t="s">
        <v>249</v>
      </c>
      <c r="S42" s="75" t="s">
        <v>405</v>
      </c>
      <c r="T42" s="174">
        <f>H42/I42</f>
        <v>276375.99999910762</v>
      </c>
    </row>
    <row r="43" spans="1:20" ht="25.5">
      <c r="A43" s="123">
        <v>41</v>
      </c>
      <c r="B43" s="52">
        <v>1364</v>
      </c>
      <c r="C43" s="52">
        <v>1089</v>
      </c>
      <c r="D43" s="51" t="s">
        <v>144</v>
      </c>
      <c r="E43" s="124" t="s">
        <v>163</v>
      </c>
      <c r="F43" s="118">
        <v>0</v>
      </c>
      <c r="G43" s="111">
        <v>53602319786</v>
      </c>
      <c r="H43" s="186"/>
      <c r="I43" s="187" t="s">
        <v>13</v>
      </c>
      <c r="J43" s="188" t="s">
        <v>13</v>
      </c>
      <c r="K43" s="189"/>
      <c r="L43" s="190" t="s">
        <v>13</v>
      </c>
      <c r="M43" s="187"/>
      <c r="N43" s="188"/>
      <c r="O43" s="186"/>
      <c r="P43" s="78" t="s">
        <v>246</v>
      </c>
      <c r="Q43" s="75" t="s">
        <v>247</v>
      </c>
      <c r="R43" s="79" t="s">
        <v>248</v>
      </c>
      <c r="S43" s="75" t="s">
        <v>299</v>
      </c>
      <c r="T43" s="174"/>
    </row>
    <row r="44" spans="1:20">
      <c r="A44" s="123">
        <v>42</v>
      </c>
      <c r="B44" s="52">
        <v>1</v>
      </c>
      <c r="C44" s="52">
        <v>579</v>
      </c>
      <c r="D44" s="51" t="s">
        <v>82</v>
      </c>
      <c r="E44" s="124" t="s">
        <v>102</v>
      </c>
      <c r="F44" s="118">
        <v>0</v>
      </c>
      <c r="G44" s="111">
        <v>45531119852</v>
      </c>
      <c r="H44" s="186">
        <f>G44+G45+G46+G47-F44-F45-F46-F47</f>
        <v>80258363291</v>
      </c>
      <c r="I44" s="187">
        <v>290395.56</v>
      </c>
      <c r="J44" s="188">
        <v>263222</v>
      </c>
      <c r="K44" s="189">
        <f>I44*J44</f>
        <v>76438500094.319992</v>
      </c>
      <c r="L44" s="190">
        <f>K44-H44</f>
        <v>-3819863196.6800079</v>
      </c>
      <c r="M44" s="187">
        <v>316879.64</v>
      </c>
      <c r="N44" s="188">
        <v>238326</v>
      </c>
      <c r="O44" s="186">
        <v>385688447298</v>
      </c>
      <c r="P44" s="78" t="s">
        <v>246</v>
      </c>
      <c r="Q44" s="75" t="s">
        <v>247</v>
      </c>
      <c r="R44" s="79" t="s">
        <v>251</v>
      </c>
      <c r="S44" s="75" t="s">
        <v>414</v>
      </c>
      <c r="T44" s="174">
        <v>276376</v>
      </c>
    </row>
    <row r="45" spans="1:20">
      <c r="A45" s="123">
        <v>43</v>
      </c>
      <c r="B45" s="52">
        <v>2</v>
      </c>
      <c r="C45" s="52">
        <v>963</v>
      </c>
      <c r="D45" s="51" t="s">
        <v>104</v>
      </c>
      <c r="E45" s="124" t="s">
        <v>107</v>
      </c>
      <c r="F45" s="118">
        <v>42671594773</v>
      </c>
      <c r="G45" s="111">
        <v>0</v>
      </c>
      <c r="H45" s="186"/>
      <c r="I45" s="187" t="s">
        <v>13</v>
      </c>
      <c r="J45" s="188" t="s">
        <v>13</v>
      </c>
      <c r="K45" s="189" t="s">
        <v>13</v>
      </c>
      <c r="L45" s="190" t="s">
        <v>13</v>
      </c>
      <c r="M45" s="187"/>
      <c r="N45" s="188"/>
      <c r="O45" s="186"/>
      <c r="P45" s="78"/>
      <c r="R45" s="79" t="s">
        <v>251</v>
      </c>
      <c r="S45" s="80" t="s">
        <v>417</v>
      </c>
      <c r="T45" s="174"/>
    </row>
    <row r="46" spans="1:20" ht="25.5">
      <c r="A46" s="123">
        <v>44</v>
      </c>
      <c r="B46" s="52">
        <v>2</v>
      </c>
      <c r="C46" s="52">
        <v>963</v>
      </c>
      <c r="D46" s="51" t="s">
        <v>104</v>
      </c>
      <c r="E46" s="124" t="s">
        <v>108</v>
      </c>
      <c r="F46" s="118">
        <v>0</v>
      </c>
      <c r="G46" s="111">
        <v>42671594773</v>
      </c>
      <c r="H46" s="186"/>
      <c r="I46" s="187" t="s">
        <v>13</v>
      </c>
      <c r="J46" s="188" t="s">
        <v>13</v>
      </c>
      <c r="K46" s="189" t="s">
        <v>13</v>
      </c>
      <c r="L46" s="190" t="s">
        <v>13</v>
      </c>
      <c r="M46" s="187"/>
      <c r="N46" s="188"/>
      <c r="O46" s="186"/>
      <c r="P46" s="78" t="s">
        <v>246</v>
      </c>
      <c r="Q46" s="75" t="s">
        <v>247</v>
      </c>
      <c r="R46" s="79" t="s">
        <v>251</v>
      </c>
      <c r="S46" s="75" t="s">
        <v>394</v>
      </c>
      <c r="T46" s="174"/>
    </row>
    <row r="47" spans="1:20" ht="25.5">
      <c r="A47" s="123">
        <v>45</v>
      </c>
      <c r="B47" s="52">
        <v>1364</v>
      </c>
      <c r="C47" s="52">
        <v>1089</v>
      </c>
      <c r="D47" s="51" t="s">
        <v>144</v>
      </c>
      <c r="E47" s="124" t="s">
        <v>164</v>
      </c>
      <c r="F47" s="118">
        <v>0</v>
      </c>
      <c r="G47" s="111">
        <v>34727243439</v>
      </c>
      <c r="H47" s="186"/>
      <c r="I47" s="187" t="s">
        <v>13</v>
      </c>
      <c r="J47" s="188" t="s">
        <v>13</v>
      </c>
      <c r="K47" s="189" t="s">
        <v>13</v>
      </c>
      <c r="L47" s="190" t="s">
        <v>13</v>
      </c>
      <c r="M47" s="187"/>
      <c r="N47" s="188"/>
      <c r="O47" s="186"/>
      <c r="P47" s="78" t="s">
        <v>246</v>
      </c>
      <c r="Q47" s="75" t="s">
        <v>247</v>
      </c>
      <c r="R47" s="79" t="s">
        <v>248</v>
      </c>
      <c r="S47" s="75" t="s">
        <v>300</v>
      </c>
      <c r="T47" s="174"/>
    </row>
    <row r="48" spans="1:20">
      <c r="A48" s="123">
        <v>46</v>
      </c>
      <c r="B48" s="52">
        <v>1</v>
      </c>
      <c r="C48" s="52">
        <v>579</v>
      </c>
      <c r="D48" s="51" t="s">
        <v>82</v>
      </c>
      <c r="E48" s="124" t="s">
        <v>103</v>
      </c>
      <c r="F48" s="118">
        <v>0</v>
      </c>
      <c r="G48" s="111">
        <v>201495256750</v>
      </c>
      <c r="H48" s="186">
        <f>G48+G49-F48-F49</f>
        <v>355178602458</v>
      </c>
      <c r="I48" s="187">
        <v>1285128.24</v>
      </c>
      <c r="J48" s="188">
        <v>263222</v>
      </c>
      <c r="K48" s="189">
        <f>I48*J48</f>
        <v>338274025589.27997</v>
      </c>
      <c r="L48" s="190">
        <f>K48-H48</f>
        <v>-16904576868.720032</v>
      </c>
      <c r="M48" s="187">
        <v>1402331.94</v>
      </c>
      <c r="N48" s="188">
        <v>238326</v>
      </c>
      <c r="O48" s="186">
        <f>N48*M48</f>
        <v>334212161932.44</v>
      </c>
      <c r="P48" s="78" t="s">
        <v>246</v>
      </c>
      <c r="Q48" s="75" t="s">
        <v>247</v>
      </c>
      <c r="R48" s="79" t="s">
        <v>249</v>
      </c>
      <c r="S48" s="75" t="s">
        <v>404</v>
      </c>
      <c r="T48" s="174">
        <f>H48/I48</f>
        <v>276375.99999981327</v>
      </c>
    </row>
    <row r="49" spans="1:20" ht="25.5">
      <c r="A49" s="123">
        <v>47</v>
      </c>
      <c r="B49" s="52">
        <v>1364</v>
      </c>
      <c r="C49" s="52">
        <v>1089</v>
      </c>
      <c r="D49" s="51" t="s">
        <v>144</v>
      </c>
      <c r="E49" s="124" t="s">
        <v>165</v>
      </c>
      <c r="F49" s="118">
        <v>0</v>
      </c>
      <c r="G49" s="111">
        <v>153683345708</v>
      </c>
      <c r="H49" s="186"/>
      <c r="I49" s="187" t="s">
        <v>13</v>
      </c>
      <c r="J49" s="188" t="s">
        <v>13</v>
      </c>
      <c r="K49" s="189"/>
      <c r="L49" s="190" t="s">
        <v>13</v>
      </c>
      <c r="M49" s="187"/>
      <c r="N49" s="188"/>
      <c r="O49" s="186"/>
      <c r="P49" s="78" t="s">
        <v>246</v>
      </c>
      <c r="Q49" s="75" t="s">
        <v>247</v>
      </c>
      <c r="R49" s="79" t="s">
        <v>248</v>
      </c>
      <c r="S49" s="75" t="s">
        <v>301</v>
      </c>
      <c r="T49" s="174"/>
    </row>
    <row r="50" spans="1:20" ht="25.5">
      <c r="A50" s="123">
        <v>48</v>
      </c>
      <c r="B50" s="52">
        <v>73</v>
      </c>
      <c r="C50" s="52">
        <v>521</v>
      </c>
      <c r="D50" s="51" t="s">
        <v>110</v>
      </c>
      <c r="E50" s="124" t="s">
        <v>111</v>
      </c>
      <c r="F50" s="118">
        <v>0</v>
      </c>
      <c r="G50" s="111">
        <v>30943754625</v>
      </c>
      <c r="H50" s="186">
        <f>G50+G51-F50-F51</f>
        <v>57410204600</v>
      </c>
      <c r="I50" s="187">
        <v>207725</v>
      </c>
      <c r="J50" s="188">
        <v>263222</v>
      </c>
      <c r="K50" s="189">
        <f>I50*J50</f>
        <v>54677789950</v>
      </c>
      <c r="L50" s="190">
        <f>K50-H50</f>
        <v>-2732414650</v>
      </c>
      <c r="M50" s="187">
        <v>224779.22</v>
      </c>
      <c r="N50" s="188">
        <v>238326</v>
      </c>
      <c r="O50" s="186">
        <f>N50*M50</f>
        <v>53570732385.720001</v>
      </c>
      <c r="P50" s="78" t="s">
        <v>246</v>
      </c>
      <c r="Q50" s="75" t="s">
        <v>247</v>
      </c>
      <c r="R50" s="79" t="s">
        <v>262</v>
      </c>
      <c r="S50" s="75" t="s">
        <v>416</v>
      </c>
      <c r="T50" s="174">
        <f>H50/I50</f>
        <v>276376</v>
      </c>
    </row>
    <row r="51" spans="1:20" ht="25.5">
      <c r="A51" s="123">
        <v>49</v>
      </c>
      <c r="B51" s="52">
        <v>1364</v>
      </c>
      <c r="C51" s="52">
        <v>1089</v>
      </c>
      <c r="D51" s="51" t="s">
        <v>144</v>
      </c>
      <c r="E51" s="124" t="s">
        <v>166</v>
      </c>
      <c r="F51" s="118">
        <v>0</v>
      </c>
      <c r="G51" s="111">
        <v>26466449975</v>
      </c>
      <c r="H51" s="186"/>
      <c r="I51" s="187" t="s">
        <v>13</v>
      </c>
      <c r="J51" s="188" t="s">
        <v>13</v>
      </c>
      <c r="K51" s="189"/>
      <c r="L51" s="190" t="s">
        <v>13</v>
      </c>
      <c r="M51" s="187"/>
      <c r="N51" s="188"/>
      <c r="O51" s="186"/>
      <c r="P51" s="78" t="s">
        <v>246</v>
      </c>
      <c r="Q51" s="75" t="s">
        <v>247</v>
      </c>
      <c r="R51" s="79" t="s">
        <v>248</v>
      </c>
      <c r="S51" s="75" t="s">
        <v>277</v>
      </c>
      <c r="T51" s="174"/>
    </row>
    <row r="52" spans="1:20" ht="25.5">
      <c r="A52" s="123">
        <v>50</v>
      </c>
      <c r="B52" s="52">
        <v>88</v>
      </c>
      <c r="C52" s="52">
        <v>508</v>
      </c>
      <c r="D52" s="51" t="s">
        <v>112</v>
      </c>
      <c r="E52" s="124" t="s">
        <v>113</v>
      </c>
      <c r="F52" s="118">
        <v>0</v>
      </c>
      <c r="G52" s="111">
        <v>33227918101</v>
      </c>
      <c r="H52" s="186">
        <f>G52+G53-F52-F53</f>
        <v>58484420073</v>
      </c>
      <c r="I52" s="187">
        <v>211611.79</v>
      </c>
      <c r="J52" s="188">
        <v>263222</v>
      </c>
      <c r="K52" s="189">
        <f>I52*J52</f>
        <v>55700878587.380005</v>
      </c>
      <c r="L52" s="190">
        <f>K52-H52</f>
        <v>-2783541485.6199951</v>
      </c>
      <c r="M52" s="187">
        <v>229048.6</v>
      </c>
      <c r="N52" s="188">
        <v>238326</v>
      </c>
      <c r="O52" s="186">
        <f>N52*M52</f>
        <v>54588236643.599998</v>
      </c>
      <c r="P52" s="78" t="s">
        <v>246</v>
      </c>
      <c r="Q52" s="75" t="s">
        <v>247</v>
      </c>
      <c r="R52" s="79" t="s">
        <v>251</v>
      </c>
      <c r="S52" s="75" t="s">
        <v>393</v>
      </c>
      <c r="T52" s="174">
        <f>H52/I52</f>
        <v>276375.99999981094</v>
      </c>
    </row>
    <row r="53" spans="1:20" ht="25.5">
      <c r="A53" s="123">
        <v>51</v>
      </c>
      <c r="B53" s="52">
        <v>1364</v>
      </c>
      <c r="C53" s="52">
        <v>1089</v>
      </c>
      <c r="D53" s="51" t="s">
        <v>144</v>
      </c>
      <c r="E53" s="124" t="s">
        <v>167</v>
      </c>
      <c r="F53" s="118">
        <v>0</v>
      </c>
      <c r="G53" s="111">
        <v>25256501972</v>
      </c>
      <c r="H53" s="186"/>
      <c r="I53" s="187" t="s">
        <v>13</v>
      </c>
      <c r="J53" s="188" t="s">
        <v>13</v>
      </c>
      <c r="K53" s="189"/>
      <c r="L53" s="190" t="s">
        <v>13</v>
      </c>
      <c r="M53" s="187"/>
      <c r="N53" s="188"/>
      <c r="O53" s="186"/>
      <c r="P53" s="78" t="s">
        <v>246</v>
      </c>
      <c r="Q53" s="75" t="s">
        <v>247</v>
      </c>
      <c r="R53" s="79" t="s">
        <v>248</v>
      </c>
      <c r="S53" s="75" t="s">
        <v>302</v>
      </c>
      <c r="T53" s="174"/>
    </row>
    <row r="54" spans="1:20" ht="38.25">
      <c r="A54" s="123">
        <v>52</v>
      </c>
      <c r="B54" s="52">
        <v>89</v>
      </c>
      <c r="C54" s="52">
        <v>509</v>
      </c>
      <c r="D54" s="51" t="s">
        <v>112</v>
      </c>
      <c r="E54" s="124" t="s">
        <v>114</v>
      </c>
      <c r="F54" s="118">
        <v>0</v>
      </c>
      <c r="G54" s="111">
        <v>198586942563</v>
      </c>
      <c r="H54" s="186">
        <f>G54+G55-F54-F55</f>
        <v>349532647051</v>
      </c>
      <c r="I54" s="187">
        <v>1264699.71</v>
      </c>
      <c r="J54" s="188">
        <v>263222</v>
      </c>
      <c r="K54" s="189">
        <f>I54*J54</f>
        <v>332896787065.62</v>
      </c>
      <c r="L54" s="190">
        <f>K54-H54</f>
        <v>-16635859985.380005</v>
      </c>
      <c r="M54" s="187">
        <v>1368910.96</v>
      </c>
      <c r="N54" s="188">
        <v>238326</v>
      </c>
      <c r="O54" s="186">
        <f>N54*M54</f>
        <v>326247073452.95996</v>
      </c>
      <c r="P54" s="78" t="s">
        <v>246</v>
      </c>
      <c r="Q54" s="75" t="s">
        <v>247</v>
      </c>
      <c r="R54" s="79" t="s">
        <v>249</v>
      </c>
      <c r="S54" s="75" t="s">
        <v>392</v>
      </c>
      <c r="T54" s="174">
        <f>H54/I54</f>
        <v>276376.00000003166</v>
      </c>
    </row>
    <row r="55" spans="1:20" ht="25.5">
      <c r="A55" s="123">
        <v>53</v>
      </c>
      <c r="B55" s="52">
        <v>1364</v>
      </c>
      <c r="C55" s="52">
        <v>1089</v>
      </c>
      <c r="D55" s="51" t="s">
        <v>144</v>
      </c>
      <c r="E55" s="124" t="s">
        <v>168</v>
      </c>
      <c r="F55" s="118">
        <v>0</v>
      </c>
      <c r="G55" s="111">
        <v>150945704488</v>
      </c>
      <c r="H55" s="186"/>
      <c r="I55" s="187" t="s">
        <v>13</v>
      </c>
      <c r="J55" s="188" t="s">
        <v>13</v>
      </c>
      <c r="K55" s="189"/>
      <c r="L55" s="190" t="s">
        <v>13</v>
      </c>
      <c r="M55" s="187"/>
      <c r="N55" s="188"/>
      <c r="O55" s="186"/>
      <c r="P55" s="78" t="s">
        <v>246</v>
      </c>
      <c r="Q55" s="75" t="s">
        <v>247</v>
      </c>
      <c r="R55" s="79" t="s">
        <v>248</v>
      </c>
      <c r="S55" s="75" t="s">
        <v>303</v>
      </c>
      <c r="T55" s="174"/>
    </row>
    <row r="56" spans="1:20" ht="25.5">
      <c r="A56" s="123">
        <v>54</v>
      </c>
      <c r="B56" s="52">
        <v>90</v>
      </c>
      <c r="C56" s="52">
        <v>510</v>
      </c>
      <c r="D56" s="51" t="s">
        <v>112</v>
      </c>
      <c r="E56" s="124" t="s">
        <v>115</v>
      </c>
      <c r="F56" s="118">
        <v>0</v>
      </c>
      <c r="G56" s="111">
        <v>103144951053</v>
      </c>
      <c r="H56" s="186">
        <f>G56+G57-F56-F57</f>
        <v>181545308600</v>
      </c>
      <c r="I56" s="187">
        <v>656877.98</v>
      </c>
      <c r="J56" s="188">
        <v>263222</v>
      </c>
      <c r="K56" s="189">
        <f>I56*J56</f>
        <v>172904735651.56</v>
      </c>
      <c r="L56" s="190">
        <f>K56-H56</f>
        <v>-8640572948.4400024</v>
      </c>
      <c r="M56" s="187">
        <v>711004.73</v>
      </c>
      <c r="N56" s="188">
        <v>238326</v>
      </c>
      <c r="O56" s="186">
        <f>N56*M56</f>
        <v>169450913281.97998</v>
      </c>
      <c r="P56" s="78" t="s">
        <v>246</v>
      </c>
      <c r="Q56" s="75" t="s">
        <v>247</v>
      </c>
      <c r="R56" s="79" t="s">
        <v>254</v>
      </c>
      <c r="S56" s="75" t="s">
        <v>391</v>
      </c>
      <c r="T56" s="174">
        <f>H56/I56</f>
        <v>276375.99999926926</v>
      </c>
    </row>
    <row r="57" spans="1:20" ht="25.5">
      <c r="A57" s="123">
        <v>55</v>
      </c>
      <c r="B57" s="52">
        <v>1364</v>
      </c>
      <c r="C57" s="52">
        <v>1089</v>
      </c>
      <c r="D57" s="51" t="s">
        <v>144</v>
      </c>
      <c r="E57" s="124" t="s">
        <v>169</v>
      </c>
      <c r="F57" s="118">
        <v>0</v>
      </c>
      <c r="G57" s="111">
        <v>78400357547</v>
      </c>
      <c r="H57" s="186"/>
      <c r="I57" s="187" t="s">
        <v>13</v>
      </c>
      <c r="J57" s="188" t="s">
        <v>13</v>
      </c>
      <c r="K57" s="189"/>
      <c r="L57" s="190" t="s">
        <v>13</v>
      </c>
      <c r="M57" s="187"/>
      <c r="N57" s="188"/>
      <c r="O57" s="186"/>
      <c r="P57" s="78" t="s">
        <v>246</v>
      </c>
      <c r="Q57" s="75" t="s">
        <v>247</v>
      </c>
      <c r="R57" s="79" t="s">
        <v>248</v>
      </c>
      <c r="S57" s="75" t="s">
        <v>304</v>
      </c>
      <c r="T57" s="174"/>
    </row>
    <row r="58" spans="1:20" ht="25.5">
      <c r="A58" s="123">
        <v>56</v>
      </c>
      <c r="B58" s="52">
        <v>90</v>
      </c>
      <c r="C58" s="52">
        <v>510</v>
      </c>
      <c r="D58" s="51" t="s">
        <v>112</v>
      </c>
      <c r="E58" s="124" t="s">
        <v>116</v>
      </c>
      <c r="F58" s="118">
        <v>0</v>
      </c>
      <c r="G58" s="111">
        <v>61723819338</v>
      </c>
      <c r="H58" s="186">
        <f>G58+G59-F58-F59</f>
        <v>108640022758</v>
      </c>
      <c r="I58" s="187">
        <v>393087.76</v>
      </c>
      <c r="J58" s="188">
        <v>263222</v>
      </c>
      <c r="K58" s="189">
        <f>I58*J58</f>
        <v>103469346362.72</v>
      </c>
      <c r="L58" s="190">
        <f>K58-H58</f>
        <v>-5170676395.2799988</v>
      </c>
      <c r="M58" s="187">
        <v>425478.19</v>
      </c>
      <c r="N58" s="188">
        <v>238326</v>
      </c>
      <c r="O58" s="186">
        <f>N58*M58</f>
        <v>101402515109.94</v>
      </c>
      <c r="P58" s="78" t="s">
        <v>246</v>
      </c>
      <c r="Q58" s="75" t="s">
        <v>247</v>
      </c>
      <c r="R58" s="79" t="s">
        <v>254</v>
      </c>
      <c r="S58" s="75" t="s">
        <v>390</v>
      </c>
      <c r="T58" s="174">
        <f>H58/I58</f>
        <v>276376.00000061054</v>
      </c>
    </row>
    <row r="59" spans="1:20" ht="25.5">
      <c r="A59" s="123">
        <v>57</v>
      </c>
      <c r="B59" s="52">
        <v>1364</v>
      </c>
      <c r="C59" s="52">
        <v>1089</v>
      </c>
      <c r="D59" s="51" t="s">
        <v>144</v>
      </c>
      <c r="E59" s="124" t="s">
        <v>170</v>
      </c>
      <c r="F59" s="118">
        <v>0</v>
      </c>
      <c r="G59" s="111">
        <v>46916203420</v>
      </c>
      <c r="H59" s="186"/>
      <c r="I59" s="187" t="s">
        <v>13</v>
      </c>
      <c r="J59" s="188" t="s">
        <v>13</v>
      </c>
      <c r="K59" s="189"/>
      <c r="L59" s="190" t="s">
        <v>13</v>
      </c>
      <c r="M59" s="187"/>
      <c r="N59" s="188"/>
      <c r="O59" s="186"/>
      <c r="P59" s="78" t="s">
        <v>246</v>
      </c>
      <c r="Q59" s="75" t="s">
        <v>247</v>
      </c>
      <c r="R59" s="79" t="s">
        <v>248</v>
      </c>
      <c r="S59" s="75" t="s">
        <v>305</v>
      </c>
      <c r="T59" s="174"/>
    </row>
    <row r="60" spans="1:20" ht="38.25">
      <c r="A60" s="123">
        <v>58</v>
      </c>
      <c r="B60" s="52">
        <v>616</v>
      </c>
      <c r="C60" s="52">
        <v>856</v>
      </c>
      <c r="D60" s="51" t="s">
        <v>117</v>
      </c>
      <c r="E60" s="124" t="s">
        <v>118</v>
      </c>
      <c r="F60" s="118">
        <v>0</v>
      </c>
      <c r="G60" s="111">
        <v>5023002466</v>
      </c>
      <c r="H60" s="186">
        <f>G60+G61-F60-F61</f>
        <v>8840980809</v>
      </c>
      <c r="I60" s="187">
        <v>31988.959999999999</v>
      </c>
      <c r="J60" s="188">
        <v>263222</v>
      </c>
      <c r="K60" s="189">
        <f>I60*J60</f>
        <v>8420198029.1199999</v>
      </c>
      <c r="L60" s="190">
        <f>K60-H60</f>
        <v>-420782779.88000011</v>
      </c>
      <c r="M60" s="187">
        <v>34624.85</v>
      </c>
      <c r="N60" s="188">
        <v>238326</v>
      </c>
      <c r="O60" s="186">
        <f>N60*M60</f>
        <v>8252002001.0999994</v>
      </c>
      <c r="P60" s="78" t="s">
        <v>246</v>
      </c>
      <c r="Q60" s="75" t="s">
        <v>247</v>
      </c>
      <c r="R60" s="79" t="s">
        <v>249</v>
      </c>
      <c r="S60" s="75" t="s">
        <v>389</v>
      </c>
      <c r="T60" s="174">
        <f>H60/I60</f>
        <v>276376.00000125042</v>
      </c>
    </row>
    <row r="61" spans="1:20" ht="25.5">
      <c r="A61" s="123">
        <v>59</v>
      </c>
      <c r="B61" s="52">
        <v>1364</v>
      </c>
      <c r="C61" s="52">
        <v>1089</v>
      </c>
      <c r="D61" s="51" t="s">
        <v>144</v>
      </c>
      <c r="E61" s="124" t="s">
        <v>171</v>
      </c>
      <c r="F61" s="118">
        <v>0</v>
      </c>
      <c r="G61" s="111">
        <v>3817978343</v>
      </c>
      <c r="H61" s="186"/>
      <c r="I61" s="187" t="s">
        <v>13</v>
      </c>
      <c r="J61" s="188" t="s">
        <v>13</v>
      </c>
      <c r="K61" s="189"/>
      <c r="L61" s="190" t="s">
        <v>13</v>
      </c>
      <c r="M61" s="187"/>
      <c r="N61" s="188"/>
      <c r="O61" s="186"/>
      <c r="P61" s="78" t="s">
        <v>246</v>
      </c>
      <c r="Q61" s="75" t="s">
        <v>247</v>
      </c>
      <c r="R61" s="79" t="s">
        <v>248</v>
      </c>
      <c r="S61" s="75" t="s">
        <v>306</v>
      </c>
      <c r="T61" s="174"/>
    </row>
    <row r="62" spans="1:20" ht="38.25">
      <c r="A62" s="123">
        <v>60</v>
      </c>
      <c r="B62" s="52">
        <v>646</v>
      </c>
      <c r="C62" s="52">
        <v>860</v>
      </c>
      <c r="D62" s="51" t="s">
        <v>119</v>
      </c>
      <c r="E62" s="124" t="s">
        <v>120</v>
      </c>
      <c r="F62" s="118">
        <v>0</v>
      </c>
      <c r="G62" s="111">
        <v>327780768701</v>
      </c>
      <c r="H62" s="186">
        <f>G62+G63-F62-F63</f>
        <v>325764009801</v>
      </c>
      <c r="I62" s="187">
        <v>1178698.6200000001</v>
      </c>
      <c r="J62" s="188">
        <v>263222</v>
      </c>
      <c r="K62" s="189">
        <f>I62*J62</f>
        <v>310259408153.64001</v>
      </c>
      <c r="L62" s="190">
        <f>K62-H62</f>
        <v>-15504601647.359985</v>
      </c>
      <c r="M62" s="187">
        <v>1376130.64</v>
      </c>
      <c r="N62" s="188">
        <v>238326</v>
      </c>
      <c r="O62" s="186">
        <f>N62*M62</f>
        <v>327967710908.63995</v>
      </c>
      <c r="P62" s="78" t="s">
        <v>246</v>
      </c>
      <c r="Q62" s="75" t="s">
        <v>247</v>
      </c>
      <c r="R62" s="79" t="s">
        <v>249</v>
      </c>
      <c r="S62" s="75" t="s">
        <v>389</v>
      </c>
      <c r="T62" s="174">
        <f>H62/I62</f>
        <v>276375.99999989819</v>
      </c>
    </row>
    <row r="63" spans="1:20" ht="25.5">
      <c r="A63" s="123">
        <v>61</v>
      </c>
      <c r="B63" s="52">
        <v>1364</v>
      </c>
      <c r="C63" s="52">
        <v>1089</v>
      </c>
      <c r="D63" s="51" t="s">
        <v>144</v>
      </c>
      <c r="E63" s="124" t="s">
        <v>172</v>
      </c>
      <c r="F63" s="118">
        <v>2016758900</v>
      </c>
      <c r="G63" s="111">
        <v>0</v>
      </c>
      <c r="H63" s="186"/>
      <c r="I63" s="187" t="s">
        <v>13</v>
      </c>
      <c r="J63" s="188" t="s">
        <v>13</v>
      </c>
      <c r="K63" s="189"/>
      <c r="L63" s="190" t="s">
        <v>13</v>
      </c>
      <c r="M63" s="187"/>
      <c r="N63" s="188"/>
      <c r="O63" s="186"/>
      <c r="P63" s="78"/>
      <c r="R63" s="79" t="s">
        <v>248</v>
      </c>
      <c r="S63" s="75" t="s">
        <v>307</v>
      </c>
      <c r="T63" s="174"/>
    </row>
    <row r="64" spans="1:20" ht="25.5">
      <c r="A64" s="123">
        <v>62</v>
      </c>
      <c r="B64" s="52">
        <v>647</v>
      </c>
      <c r="C64" s="52">
        <v>862</v>
      </c>
      <c r="D64" s="51" t="s">
        <v>119</v>
      </c>
      <c r="E64" s="124" t="s">
        <v>121</v>
      </c>
      <c r="F64" s="118">
        <v>0</v>
      </c>
      <c r="G64" s="111">
        <v>83268813993</v>
      </c>
      <c r="H64" s="186">
        <f>G64+G65-F64-F65</f>
        <v>82756481734</v>
      </c>
      <c r="I64" s="187">
        <v>299434.40000000002</v>
      </c>
      <c r="J64" s="188">
        <v>263222</v>
      </c>
      <c r="K64" s="189">
        <f>I64*J64</f>
        <v>78817721636.800003</v>
      </c>
      <c r="L64" s="190">
        <f>K64-H64</f>
        <v>-3938760097.1999969</v>
      </c>
      <c r="M64" s="187">
        <v>349589.66</v>
      </c>
      <c r="N64" s="188">
        <v>238326</v>
      </c>
      <c r="O64" s="186">
        <f>N64*M64</f>
        <v>83316305309.159988</v>
      </c>
      <c r="P64" s="78" t="s">
        <v>246</v>
      </c>
      <c r="Q64" s="75" t="s">
        <v>247</v>
      </c>
      <c r="R64" s="79" t="s">
        <v>251</v>
      </c>
      <c r="S64" s="75" t="s">
        <v>388</v>
      </c>
      <c r="T64" s="174">
        <f>H64/I64</f>
        <v>276375.99999866413</v>
      </c>
    </row>
    <row r="65" spans="1:20" ht="25.5">
      <c r="A65" s="123">
        <v>63</v>
      </c>
      <c r="B65" s="52">
        <v>1364</v>
      </c>
      <c r="C65" s="52">
        <v>1089</v>
      </c>
      <c r="D65" s="51" t="s">
        <v>144</v>
      </c>
      <c r="E65" s="124" t="s">
        <v>173</v>
      </c>
      <c r="F65" s="118">
        <v>512332259</v>
      </c>
      <c r="G65" s="111">
        <v>0</v>
      </c>
      <c r="H65" s="186"/>
      <c r="I65" s="187" t="s">
        <v>13</v>
      </c>
      <c r="J65" s="188" t="s">
        <v>13</v>
      </c>
      <c r="K65" s="189"/>
      <c r="L65" s="190" t="s">
        <v>13</v>
      </c>
      <c r="M65" s="187"/>
      <c r="N65" s="188"/>
      <c r="O65" s="186"/>
      <c r="P65" s="78"/>
      <c r="R65" s="79" t="s">
        <v>248</v>
      </c>
      <c r="S65" s="75" t="s">
        <v>308</v>
      </c>
      <c r="T65" s="174"/>
    </row>
    <row r="66" spans="1:20" ht="25.5">
      <c r="A66" s="123">
        <v>64</v>
      </c>
      <c r="B66" s="52">
        <v>648</v>
      </c>
      <c r="C66" s="52">
        <v>866</v>
      </c>
      <c r="D66" s="51" t="s">
        <v>119</v>
      </c>
      <c r="E66" s="124" t="s">
        <v>122</v>
      </c>
      <c r="F66" s="118">
        <v>0</v>
      </c>
      <c r="G66" s="111">
        <v>89349736860</v>
      </c>
      <c r="H66" s="186">
        <f>G66+G67-F66-F67</f>
        <v>88799990199</v>
      </c>
      <c r="I66" s="187">
        <v>321301.38</v>
      </c>
      <c r="J66" s="188">
        <v>263222</v>
      </c>
      <c r="K66" s="189">
        <f>I66*J66</f>
        <v>84573591846.360001</v>
      </c>
      <c r="L66" s="190">
        <f>K66-H66</f>
        <v>-4226398352.6399994</v>
      </c>
      <c r="M66" s="187">
        <v>375119.35999999999</v>
      </c>
      <c r="N66" s="188">
        <v>238326</v>
      </c>
      <c r="O66" s="186">
        <f>N66*M66</f>
        <v>89400696591.360001</v>
      </c>
      <c r="P66" s="78" t="s">
        <v>246</v>
      </c>
      <c r="Q66" s="75" t="s">
        <v>247</v>
      </c>
      <c r="R66" s="79" t="s">
        <v>254</v>
      </c>
      <c r="S66" s="75" t="s">
        <v>367</v>
      </c>
      <c r="T66" s="174">
        <f>H66/I66</f>
        <v>276376.00000037346</v>
      </c>
    </row>
    <row r="67" spans="1:20" ht="25.5">
      <c r="A67" s="123">
        <v>65</v>
      </c>
      <c r="B67" s="52">
        <v>1364</v>
      </c>
      <c r="C67" s="52">
        <v>1089</v>
      </c>
      <c r="D67" s="51" t="s">
        <v>144</v>
      </c>
      <c r="E67" s="124" t="s">
        <v>174</v>
      </c>
      <c r="F67" s="118">
        <v>549746661</v>
      </c>
      <c r="G67" s="111">
        <v>0</v>
      </c>
      <c r="H67" s="186"/>
      <c r="I67" s="187" t="s">
        <v>13</v>
      </c>
      <c r="J67" s="188" t="s">
        <v>13</v>
      </c>
      <c r="K67" s="189"/>
      <c r="L67" s="190" t="s">
        <v>13</v>
      </c>
      <c r="M67" s="187"/>
      <c r="N67" s="188"/>
      <c r="O67" s="186"/>
      <c r="P67" s="78"/>
      <c r="R67" s="79" t="s">
        <v>248</v>
      </c>
      <c r="S67" s="75" t="s">
        <v>309</v>
      </c>
      <c r="T67" s="174"/>
    </row>
    <row r="68" spans="1:20" ht="25.5">
      <c r="A68" s="123">
        <v>66</v>
      </c>
      <c r="B68" s="52">
        <v>649</v>
      </c>
      <c r="C68" s="52">
        <v>867</v>
      </c>
      <c r="D68" s="51" t="s">
        <v>119</v>
      </c>
      <c r="E68" s="124" t="s">
        <v>123</v>
      </c>
      <c r="F68" s="118">
        <v>0</v>
      </c>
      <c r="G68" s="111">
        <v>145088786018</v>
      </c>
      <c r="H68" s="186">
        <f>G68+G69-F68-F69</f>
        <v>144196090880</v>
      </c>
      <c r="I68" s="187">
        <v>521738.83</v>
      </c>
      <c r="J68" s="188">
        <v>263222</v>
      </c>
      <c r="K68" s="189">
        <f>I68*J68</f>
        <v>137333138310.26001</v>
      </c>
      <c r="L68" s="190">
        <f>K68-H68</f>
        <v>-6862952569.7399902</v>
      </c>
      <c r="M68" s="187">
        <v>609130.07999999996</v>
      </c>
      <c r="N68" s="188">
        <v>238326</v>
      </c>
      <c r="O68" s="186">
        <f>N68*M68</f>
        <v>145171535446.07999</v>
      </c>
      <c r="P68" s="78" t="s">
        <v>246</v>
      </c>
      <c r="Q68" s="75" t="s">
        <v>247</v>
      </c>
      <c r="R68" s="79" t="s">
        <v>252</v>
      </c>
      <c r="S68" s="75" t="s">
        <v>387</v>
      </c>
      <c r="T68" s="174">
        <f>H68/I68</f>
        <v>276375.99999984668</v>
      </c>
    </row>
    <row r="69" spans="1:20" ht="25.5">
      <c r="A69" s="123">
        <v>67</v>
      </c>
      <c r="B69" s="52">
        <v>1364</v>
      </c>
      <c r="C69" s="52">
        <v>1089</v>
      </c>
      <c r="D69" s="51" t="s">
        <v>144</v>
      </c>
      <c r="E69" s="124" t="s">
        <v>175</v>
      </c>
      <c r="F69" s="118">
        <v>892695138</v>
      </c>
      <c r="G69" s="111">
        <v>0</v>
      </c>
      <c r="H69" s="186"/>
      <c r="I69" s="187" t="s">
        <v>13</v>
      </c>
      <c r="J69" s="188" t="s">
        <v>13</v>
      </c>
      <c r="K69" s="189"/>
      <c r="L69" s="190" t="s">
        <v>13</v>
      </c>
      <c r="M69" s="187"/>
      <c r="N69" s="188"/>
      <c r="O69" s="186"/>
      <c r="P69" s="78"/>
      <c r="R69" s="79" t="s">
        <v>248</v>
      </c>
      <c r="S69" s="75" t="s">
        <v>310</v>
      </c>
      <c r="T69" s="174"/>
    </row>
    <row r="70" spans="1:20" ht="38.25">
      <c r="A70" s="123">
        <v>68</v>
      </c>
      <c r="B70" s="52">
        <v>650</v>
      </c>
      <c r="C70" s="52">
        <v>865</v>
      </c>
      <c r="D70" s="51" t="s">
        <v>119</v>
      </c>
      <c r="E70" s="124" t="s">
        <v>124</v>
      </c>
      <c r="F70" s="118">
        <v>0</v>
      </c>
      <c r="G70" s="111">
        <v>435804042050</v>
      </c>
      <c r="H70" s="186">
        <f>G70+G71-F70-F71</f>
        <v>433122648400</v>
      </c>
      <c r="I70" s="187">
        <v>1567150</v>
      </c>
      <c r="J70" s="188">
        <v>263222</v>
      </c>
      <c r="K70" s="189">
        <f>I70*J70</f>
        <v>412508357300</v>
      </c>
      <c r="L70" s="190">
        <f>K70-H70</f>
        <v>-20614291100</v>
      </c>
      <c r="M70" s="187">
        <v>1829647.62</v>
      </c>
      <c r="N70" s="188">
        <v>238326</v>
      </c>
      <c r="O70" s="186">
        <f>N70*M70</f>
        <v>436052598684.12006</v>
      </c>
      <c r="P70" s="78" t="s">
        <v>246</v>
      </c>
      <c r="Q70" s="75" t="s">
        <v>247</v>
      </c>
      <c r="R70" s="79" t="s">
        <v>249</v>
      </c>
      <c r="S70" s="75" t="s">
        <v>368</v>
      </c>
      <c r="T70" s="174">
        <f>H70/I70</f>
        <v>276376</v>
      </c>
    </row>
    <row r="71" spans="1:20" ht="25.5">
      <c r="A71" s="123">
        <v>69</v>
      </c>
      <c r="B71" s="52">
        <v>1364</v>
      </c>
      <c r="C71" s="52">
        <v>1089</v>
      </c>
      <c r="D71" s="51" t="s">
        <v>144</v>
      </c>
      <c r="E71" s="124" t="s">
        <v>176</v>
      </c>
      <c r="F71" s="118">
        <v>2681393650</v>
      </c>
      <c r="G71" s="111">
        <v>0</v>
      </c>
      <c r="H71" s="186"/>
      <c r="I71" s="187" t="s">
        <v>13</v>
      </c>
      <c r="J71" s="188" t="s">
        <v>13</v>
      </c>
      <c r="K71" s="189"/>
      <c r="L71" s="190" t="s">
        <v>13</v>
      </c>
      <c r="M71" s="187"/>
      <c r="N71" s="188"/>
      <c r="O71" s="186"/>
      <c r="P71" s="78"/>
      <c r="R71" s="79" t="s">
        <v>248</v>
      </c>
      <c r="S71" s="75" t="s">
        <v>311</v>
      </c>
      <c r="T71" s="174"/>
    </row>
    <row r="72" spans="1:20" ht="38.25">
      <c r="A72" s="123">
        <v>70</v>
      </c>
      <c r="B72" s="52">
        <v>651</v>
      </c>
      <c r="C72" s="52">
        <v>868</v>
      </c>
      <c r="D72" s="51" t="s">
        <v>119</v>
      </c>
      <c r="E72" s="124" t="s">
        <v>125</v>
      </c>
      <c r="F72" s="118">
        <v>0</v>
      </c>
      <c r="G72" s="111">
        <v>62101081831</v>
      </c>
      <c r="H72" s="186">
        <f>G72+G73-F72-F73</f>
        <v>61718989353</v>
      </c>
      <c r="I72" s="187">
        <v>223315.3</v>
      </c>
      <c r="J72" s="188">
        <v>263222</v>
      </c>
      <c r="K72" s="189">
        <f>I72*J72</f>
        <v>58781499896.599998</v>
      </c>
      <c r="L72" s="190">
        <f>K72-H72</f>
        <v>-2937489456.4000015</v>
      </c>
      <c r="M72" s="187">
        <v>260720.61</v>
      </c>
      <c r="N72" s="188">
        <v>238326</v>
      </c>
      <c r="O72" s="186">
        <f>N72*M72</f>
        <v>62136500098.859993</v>
      </c>
      <c r="P72" s="78" t="s">
        <v>246</v>
      </c>
      <c r="Q72" s="75" t="s">
        <v>247</v>
      </c>
      <c r="R72" s="79" t="s">
        <v>249</v>
      </c>
      <c r="S72" s="75" t="s">
        <v>369</v>
      </c>
      <c r="T72" s="174">
        <f>H72/I72</f>
        <v>276376.00000089558</v>
      </c>
    </row>
    <row r="73" spans="1:20" ht="25.5">
      <c r="A73" s="123">
        <v>71</v>
      </c>
      <c r="B73" s="52">
        <v>1364</v>
      </c>
      <c r="C73" s="52">
        <v>1089</v>
      </c>
      <c r="D73" s="51" t="s">
        <v>144</v>
      </c>
      <c r="E73" s="124" t="s">
        <v>177</v>
      </c>
      <c r="F73" s="118">
        <v>382092478</v>
      </c>
      <c r="G73" s="111">
        <v>0</v>
      </c>
      <c r="H73" s="186"/>
      <c r="I73" s="187" t="s">
        <v>13</v>
      </c>
      <c r="J73" s="188" t="s">
        <v>13</v>
      </c>
      <c r="K73" s="189"/>
      <c r="L73" s="190" t="s">
        <v>13</v>
      </c>
      <c r="M73" s="187"/>
      <c r="N73" s="188"/>
      <c r="O73" s="186"/>
      <c r="P73" s="78"/>
      <c r="R73" s="79" t="s">
        <v>248</v>
      </c>
      <c r="S73" s="75" t="s">
        <v>312</v>
      </c>
      <c r="T73" s="174"/>
    </row>
    <row r="74" spans="1:20" ht="25.5">
      <c r="A74" s="123">
        <v>72</v>
      </c>
      <c r="B74" s="52">
        <v>652</v>
      </c>
      <c r="C74" s="52">
        <v>870</v>
      </c>
      <c r="D74" s="51" t="s">
        <v>119</v>
      </c>
      <c r="E74" s="124" t="s">
        <v>126</v>
      </c>
      <c r="F74" s="118">
        <v>0</v>
      </c>
      <c r="G74" s="111">
        <v>84408175364</v>
      </c>
      <c r="H74" s="186">
        <f>G74+G75-F74-F75</f>
        <v>83888832899</v>
      </c>
      <c r="I74" s="187">
        <v>303531.53999999998</v>
      </c>
      <c r="J74" s="188">
        <v>263222</v>
      </c>
      <c r="K74" s="189">
        <f>I74*J74</f>
        <v>79896179021.87999</v>
      </c>
      <c r="L74" s="190">
        <f>K74-H74</f>
        <v>-3992653877.1200104</v>
      </c>
      <c r="M74" s="187">
        <v>354373.07</v>
      </c>
      <c r="N74" s="188">
        <v>238326</v>
      </c>
      <c r="O74" s="186">
        <f>N74*M74</f>
        <v>84456316280.820007</v>
      </c>
      <c r="P74" s="78" t="s">
        <v>246</v>
      </c>
      <c r="Q74" s="75" t="s">
        <v>247</v>
      </c>
      <c r="R74" s="79" t="s">
        <v>256</v>
      </c>
      <c r="S74" s="75" t="s">
        <v>370</v>
      </c>
      <c r="T74" s="174">
        <f>H74/I74</f>
        <v>276375.99999986822</v>
      </c>
    </row>
    <row r="75" spans="1:20" ht="25.5">
      <c r="A75" s="123">
        <v>73</v>
      </c>
      <c r="B75" s="52">
        <v>1364</v>
      </c>
      <c r="C75" s="52">
        <v>1089</v>
      </c>
      <c r="D75" s="51" t="s">
        <v>144</v>
      </c>
      <c r="E75" s="124" t="s">
        <v>178</v>
      </c>
      <c r="F75" s="118">
        <v>519342465</v>
      </c>
      <c r="G75" s="111">
        <v>0</v>
      </c>
      <c r="H75" s="186"/>
      <c r="I75" s="187" t="s">
        <v>13</v>
      </c>
      <c r="J75" s="188" t="s">
        <v>13</v>
      </c>
      <c r="K75" s="189"/>
      <c r="L75" s="190" t="s">
        <v>13</v>
      </c>
      <c r="M75" s="187"/>
      <c r="N75" s="188"/>
      <c r="O75" s="186"/>
      <c r="P75" s="78"/>
      <c r="R75" s="79" t="s">
        <v>248</v>
      </c>
      <c r="S75" s="75" t="s">
        <v>313</v>
      </c>
      <c r="T75" s="174"/>
    </row>
    <row r="76" spans="1:20" ht="25.5">
      <c r="A76" s="123">
        <v>74</v>
      </c>
      <c r="B76" s="52">
        <v>653</v>
      </c>
      <c r="C76" s="52">
        <v>875</v>
      </c>
      <c r="D76" s="51" t="s">
        <v>119</v>
      </c>
      <c r="E76" s="124" t="s">
        <v>127</v>
      </c>
      <c r="F76" s="118">
        <v>0</v>
      </c>
      <c r="G76" s="111">
        <v>158439926425</v>
      </c>
      <c r="H76" s="186">
        <f>G76+G77-F76-F77</f>
        <v>157465085048</v>
      </c>
      <c r="I76" s="187">
        <v>569749.49</v>
      </c>
      <c r="J76" s="188">
        <v>263222</v>
      </c>
      <c r="K76" s="189">
        <f>I76*J76</f>
        <v>149970600256.78</v>
      </c>
      <c r="L76" s="190">
        <f>K76-H76</f>
        <v>-7494484791.2200012</v>
      </c>
      <c r="M76" s="187">
        <v>665182.53</v>
      </c>
      <c r="N76" s="188">
        <v>238326</v>
      </c>
      <c r="O76" s="186">
        <f>N76*M76</f>
        <v>158530291644.78</v>
      </c>
      <c r="P76" s="78" t="s">
        <v>246</v>
      </c>
      <c r="Q76" s="75" t="s">
        <v>247</v>
      </c>
      <c r="R76" s="79" t="s">
        <v>249</v>
      </c>
      <c r="S76" s="75" t="s">
        <v>386</v>
      </c>
      <c r="T76" s="174">
        <f>H76/I76</f>
        <v>276375.99999957875</v>
      </c>
    </row>
    <row r="77" spans="1:20" ht="25.5">
      <c r="A77" s="123">
        <v>75</v>
      </c>
      <c r="B77" s="52">
        <v>1364</v>
      </c>
      <c r="C77" s="52">
        <v>1089</v>
      </c>
      <c r="D77" s="51" t="s">
        <v>144</v>
      </c>
      <c r="E77" s="124" t="s">
        <v>179</v>
      </c>
      <c r="F77" s="118">
        <v>974841377</v>
      </c>
      <c r="G77" s="111">
        <v>0</v>
      </c>
      <c r="H77" s="186"/>
      <c r="I77" s="187" t="s">
        <v>13</v>
      </c>
      <c r="J77" s="188" t="s">
        <v>13</v>
      </c>
      <c r="K77" s="189"/>
      <c r="L77" s="190" t="s">
        <v>13</v>
      </c>
      <c r="M77" s="187"/>
      <c r="N77" s="188"/>
      <c r="O77" s="186"/>
      <c r="P77" s="78"/>
      <c r="R77" s="79" t="s">
        <v>248</v>
      </c>
      <c r="S77" s="75" t="s">
        <v>314</v>
      </c>
      <c r="T77" s="174"/>
    </row>
    <row r="78" spans="1:20" ht="25.5">
      <c r="A78" s="123">
        <v>76</v>
      </c>
      <c r="B78" s="52">
        <v>836</v>
      </c>
      <c r="C78" s="52">
        <v>861</v>
      </c>
      <c r="D78" s="51" t="s">
        <v>128</v>
      </c>
      <c r="E78" s="124" t="s">
        <v>129</v>
      </c>
      <c r="F78" s="118">
        <v>0</v>
      </c>
      <c r="G78" s="111">
        <v>45531720240</v>
      </c>
      <c r="H78" s="186">
        <f>G78+G79-F78-F79</f>
        <v>42352123561</v>
      </c>
      <c r="I78" s="187">
        <v>153240.95999999999</v>
      </c>
      <c r="J78" s="188">
        <v>263222</v>
      </c>
      <c r="K78" s="189">
        <f>I78*J78</f>
        <v>40336391973.119995</v>
      </c>
      <c r="L78" s="190">
        <f>K78-H78</f>
        <v>-2015731587.8800049</v>
      </c>
      <c r="M78" s="187">
        <v>181391.32</v>
      </c>
      <c r="N78" s="188">
        <v>238326</v>
      </c>
      <c r="O78" s="186">
        <f>N78*M78</f>
        <v>43230267730.32</v>
      </c>
      <c r="P78" s="78" t="s">
        <v>246</v>
      </c>
      <c r="Q78" s="75" t="s">
        <v>247</v>
      </c>
      <c r="R78" s="79" t="s">
        <v>255</v>
      </c>
      <c r="S78" s="75" t="s">
        <v>371</v>
      </c>
      <c r="T78" s="174">
        <f>H78/I78</f>
        <v>276376.00000026106</v>
      </c>
    </row>
    <row r="79" spans="1:20" ht="25.5">
      <c r="A79" s="123">
        <v>77</v>
      </c>
      <c r="B79" s="52">
        <v>1364</v>
      </c>
      <c r="C79" s="52">
        <v>1089</v>
      </c>
      <c r="D79" s="51" t="s">
        <v>144</v>
      </c>
      <c r="E79" s="124" t="s">
        <v>180</v>
      </c>
      <c r="F79" s="118">
        <v>3179596679</v>
      </c>
      <c r="G79" s="111">
        <v>0</v>
      </c>
      <c r="H79" s="186"/>
      <c r="I79" s="187" t="s">
        <v>13</v>
      </c>
      <c r="J79" s="188" t="s">
        <v>13</v>
      </c>
      <c r="K79" s="189"/>
      <c r="L79" s="190" t="s">
        <v>13</v>
      </c>
      <c r="M79" s="187"/>
      <c r="N79" s="188"/>
      <c r="O79" s="186"/>
      <c r="P79" s="78"/>
      <c r="R79" s="79" t="s">
        <v>248</v>
      </c>
      <c r="S79" s="75" t="s">
        <v>315</v>
      </c>
      <c r="T79" s="174"/>
    </row>
    <row r="80" spans="1:20" ht="38.25">
      <c r="A80" s="123">
        <v>78</v>
      </c>
      <c r="B80" s="52">
        <v>837</v>
      </c>
      <c r="C80" s="52">
        <v>864</v>
      </c>
      <c r="D80" s="51" t="s">
        <v>128</v>
      </c>
      <c r="E80" s="124" t="s">
        <v>130</v>
      </c>
      <c r="F80" s="118">
        <v>0</v>
      </c>
      <c r="G80" s="111">
        <v>158977224477</v>
      </c>
      <c r="H80" s="186">
        <f>G80+G81-F80-F81</f>
        <v>147875437584</v>
      </c>
      <c r="I80" s="187">
        <v>535051.66</v>
      </c>
      <c r="J80" s="188">
        <v>263222</v>
      </c>
      <c r="K80" s="189">
        <f>I80*J80</f>
        <v>140837368048.52002</v>
      </c>
      <c r="L80" s="190">
        <f>K80-H80</f>
        <v>-7038069535.4799805</v>
      </c>
      <c r="M80" s="187">
        <v>633340.65</v>
      </c>
      <c r="N80" s="188">
        <v>238326</v>
      </c>
      <c r="O80" s="186">
        <f>N80*M80</f>
        <v>150941543751.89999</v>
      </c>
      <c r="P80" s="78" t="s">
        <v>246</v>
      </c>
      <c r="Q80" s="75" t="s">
        <v>247</v>
      </c>
      <c r="R80" s="79" t="s">
        <v>249</v>
      </c>
      <c r="S80" s="75" t="s">
        <v>385</v>
      </c>
      <c r="T80" s="174">
        <f>H80/I80</f>
        <v>276375.99999970093</v>
      </c>
    </row>
    <row r="81" spans="1:20" ht="25.5">
      <c r="A81" s="123">
        <v>79</v>
      </c>
      <c r="B81" s="52">
        <v>1364</v>
      </c>
      <c r="C81" s="52">
        <v>1089</v>
      </c>
      <c r="D81" s="51" t="s">
        <v>144</v>
      </c>
      <c r="E81" s="124" t="s">
        <v>181</v>
      </c>
      <c r="F81" s="118">
        <v>11101786893</v>
      </c>
      <c r="G81" s="111">
        <v>0</v>
      </c>
      <c r="H81" s="186"/>
      <c r="I81" s="187" t="s">
        <v>13</v>
      </c>
      <c r="J81" s="188" t="s">
        <v>13</v>
      </c>
      <c r="K81" s="189"/>
      <c r="L81" s="190" t="s">
        <v>13</v>
      </c>
      <c r="M81" s="187"/>
      <c r="N81" s="188"/>
      <c r="O81" s="186"/>
      <c r="P81" s="78"/>
      <c r="R81" s="79" t="s">
        <v>248</v>
      </c>
      <c r="S81" s="75" t="s">
        <v>316</v>
      </c>
      <c r="T81" s="174"/>
    </row>
    <row r="82" spans="1:20" ht="25.5">
      <c r="A82" s="123">
        <v>80</v>
      </c>
      <c r="B82" s="52">
        <v>839</v>
      </c>
      <c r="C82" s="52">
        <v>874</v>
      </c>
      <c r="D82" s="51" t="s">
        <v>128</v>
      </c>
      <c r="E82" s="124" t="s">
        <v>131</v>
      </c>
      <c r="F82" s="118">
        <v>0</v>
      </c>
      <c r="G82" s="111">
        <v>171683448265</v>
      </c>
      <c r="H82" s="186">
        <f>G82+G83-F82-F83</f>
        <v>159694353211</v>
      </c>
      <c r="I82" s="187">
        <v>577815.56000000006</v>
      </c>
      <c r="J82" s="188">
        <v>263222</v>
      </c>
      <c r="K82" s="189">
        <f>I82*J82</f>
        <v>152093767334.32001</v>
      </c>
      <c r="L82" s="190">
        <f>K82-H82</f>
        <v>-7600585876.6799927</v>
      </c>
      <c r="M82" s="187">
        <v>683960.28</v>
      </c>
      <c r="N82" s="188">
        <v>238326</v>
      </c>
      <c r="O82" s="186">
        <f>N82*M82</f>
        <v>163005517691.28</v>
      </c>
      <c r="P82" s="78" t="s">
        <v>246</v>
      </c>
      <c r="Q82" s="75" t="s">
        <v>247</v>
      </c>
      <c r="R82" s="79" t="s">
        <v>249</v>
      </c>
      <c r="S82" s="75" t="s">
        <v>400</v>
      </c>
      <c r="T82" s="174">
        <f>H82/I82</f>
        <v>276376.00000076147</v>
      </c>
    </row>
    <row r="83" spans="1:20" ht="25.5">
      <c r="A83" s="123">
        <v>81</v>
      </c>
      <c r="B83" s="52">
        <v>1364</v>
      </c>
      <c r="C83" s="52">
        <v>1089</v>
      </c>
      <c r="D83" s="51" t="s">
        <v>144</v>
      </c>
      <c r="E83" s="124" t="s">
        <v>182</v>
      </c>
      <c r="F83" s="118">
        <v>11989095054</v>
      </c>
      <c r="G83" s="111">
        <v>0</v>
      </c>
      <c r="H83" s="186"/>
      <c r="I83" s="187" t="s">
        <v>13</v>
      </c>
      <c r="J83" s="188" t="s">
        <v>13</v>
      </c>
      <c r="K83" s="189"/>
      <c r="L83" s="190" t="s">
        <v>13</v>
      </c>
      <c r="M83" s="187"/>
      <c r="N83" s="188"/>
      <c r="O83" s="186"/>
      <c r="P83" s="78"/>
      <c r="R83" s="79" t="s">
        <v>248</v>
      </c>
      <c r="S83" s="75" t="s">
        <v>314</v>
      </c>
      <c r="T83" s="174"/>
    </row>
    <row r="84" spans="1:20" ht="25.5">
      <c r="A84" s="123">
        <v>82</v>
      </c>
      <c r="B84" s="52">
        <v>841</v>
      </c>
      <c r="C84" s="52">
        <v>903</v>
      </c>
      <c r="D84" s="51" t="s">
        <v>128</v>
      </c>
      <c r="E84" s="124" t="s">
        <v>132</v>
      </c>
      <c r="F84" s="118">
        <v>0</v>
      </c>
      <c r="G84" s="111">
        <v>133556201875</v>
      </c>
      <c r="H84" s="186">
        <f>G84+G85-F84-F85</f>
        <v>124229630120</v>
      </c>
      <c r="I84" s="187">
        <v>449495</v>
      </c>
      <c r="J84" s="188">
        <v>263222</v>
      </c>
      <c r="K84" s="189">
        <f>I84*J84</f>
        <v>118316972890</v>
      </c>
      <c r="L84" s="190">
        <f>K84-H84</f>
        <v>-5912657230</v>
      </c>
      <c r="M84" s="187">
        <v>532067.23</v>
      </c>
      <c r="N84" s="188">
        <v>238326</v>
      </c>
      <c r="O84" s="186">
        <f>N84*M84</f>
        <v>126805454656.98</v>
      </c>
      <c r="P84" s="78" t="s">
        <v>246</v>
      </c>
      <c r="Q84" s="75" t="s">
        <v>247</v>
      </c>
      <c r="R84" s="79" t="s">
        <v>258</v>
      </c>
      <c r="S84" s="75" t="s">
        <v>416</v>
      </c>
      <c r="T84" s="174">
        <f>H84/I84</f>
        <v>276376</v>
      </c>
    </row>
    <row r="85" spans="1:20" ht="25.5">
      <c r="A85" s="123">
        <v>83</v>
      </c>
      <c r="B85" s="52">
        <v>1364</v>
      </c>
      <c r="C85" s="52">
        <v>1089</v>
      </c>
      <c r="D85" s="51" t="s">
        <v>144</v>
      </c>
      <c r="E85" s="124" t="s">
        <v>183</v>
      </c>
      <c r="F85" s="118">
        <v>9326571755</v>
      </c>
      <c r="G85" s="111">
        <v>0</v>
      </c>
      <c r="H85" s="186"/>
      <c r="I85" s="187" t="s">
        <v>13</v>
      </c>
      <c r="J85" s="188" t="s">
        <v>13</v>
      </c>
      <c r="K85" s="189"/>
      <c r="L85" s="190" t="s">
        <v>13</v>
      </c>
      <c r="M85" s="187"/>
      <c r="N85" s="188"/>
      <c r="O85" s="186"/>
      <c r="P85" s="78"/>
      <c r="R85" s="79" t="s">
        <v>248</v>
      </c>
      <c r="S85" s="75" t="s">
        <v>278</v>
      </c>
      <c r="T85" s="174"/>
    </row>
    <row r="86" spans="1:20" ht="25.5">
      <c r="A86" s="123">
        <v>84</v>
      </c>
      <c r="B86" s="52">
        <v>844</v>
      </c>
      <c r="C86" s="52">
        <v>1080</v>
      </c>
      <c r="D86" s="51" t="s">
        <v>128</v>
      </c>
      <c r="E86" s="124" t="s">
        <v>133</v>
      </c>
      <c r="F86" s="118">
        <v>0</v>
      </c>
      <c r="G86" s="111">
        <v>282313933798</v>
      </c>
      <c r="H86" s="186">
        <f>G86+G87-F86-F87</f>
        <v>262599228498</v>
      </c>
      <c r="I86" s="187">
        <v>950152.07</v>
      </c>
      <c r="J86" s="188">
        <v>263222</v>
      </c>
      <c r="K86" s="189">
        <f>I86*J86</f>
        <v>250100928169.53998</v>
      </c>
      <c r="L86" s="190">
        <f>K86-H86</f>
        <v>-12498300328.460022</v>
      </c>
      <c r="M86" s="187">
        <v>1124695.01</v>
      </c>
      <c r="N86" s="188">
        <v>238326</v>
      </c>
      <c r="O86" s="186">
        <f>N86*M86</f>
        <v>268044062953.26001</v>
      </c>
      <c r="P86" s="78" t="s">
        <v>246</v>
      </c>
      <c r="Q86" s="75" t="s">
        <v>247</v>
      </c>
      <c r="R86" s="79" t="s">
        <v>249</v>
      </c>
      <c r="S86" s="75" t="s">
        <v>384</v>
      </c>
      <c r="T86" s="174">
        <f>H86/I86</f>
        <v>276375.99999966321</v>
      </c>
    </row>
    <row r="87" spans="1:20" ht="25.5">
      <c r="A87" s="123">
        <v>85</v>
      </c>
      <c r="B87" s="52">
        <v>1364</v>
      </c>
      <c r="C87" s="52">
        <v>1089</v>
      </c>
      <c r="D87" s="51" t="s">
        <v>144</v>
      </c>
      <c r="E87" s="124" t="s">
        <v>184</v>
      </c>
      <c r="F87" s="118">
        <v>19714705300</v>
      </c>
      <c r="G87" s="111">
        <v>0</v>
      </c>
      <c r="H87" s="186"/>
      <c r="I87" s="187" t="s">
        <v>13</v>
      </c>
      <c r="J87" s="188" t="s">
        <v>13</v>
      </c>
      <c r="K87" s="189"/>
      <c r="L87" s="190" t="s">
        <v>13</v>
      </c>
      <c r="M87" s="187"/>
      <c r="N87" s="188"/>
      <c r="O87" s="186"/>
      <c r="P87" s="78"/>
      <c r="R87" s="79" t="s">
        <v>248</v>
      </c>
      <c r="S87" s="75" t="s">
        <v>420</v>
      </c>
      <c r="T87" s="174"/>
    </row>
    <row r="88" spans="1:20" ht="38.25">
      <c r="A88" s="123">
        <v>86</v>
      </c>
      <c r="B88" s="52">
        <v>845</v>
      </c>
      <c r="C88" s="52">
        <v>1081</v>
      </c>
      <c r="D88" s="51" t="s">
        <v>128</v>
      </c>
      <c r="E88" s="124" t="s">
        <v>134</v>
      </c>
      <c r="F88" s="118">
        <v>0</v>
      </c>
      <c r="G88" s="111">
        <v>12792990230</v>
      </c>
      <c r="H88" s="186">
        <f>G88+G89-F88-F89</f>
        <v>11899622946</v>
      </c>
      <c r="I88" s="187">
        <v>43055.92</v>
      </c>
      <c r="J88" s="188">
        <v>263222</v>
      </c>
      <c r="K88" s="189">
        <f>I88*J88</f>
        <v>11333265374.24</v>
      </c>
      <c r="L88" s="190">
        <f>K88-H88</f>
        <v>-566357571.76000023</v>
      </c>
      <c r="M88" s="187">
        <v>50965.29</v>
      </c>
      <c r="N88" s="188">
        <v>238326</v>
      </c>
      <c r="O88" s="186">
        <f>N88*M88</f>
        <v>12146353704.540001</v>
      </c>
      <c r="P88" s="78" t="s">
        <v>246</v>
      </c>
      <c r="Q88" s="75" t="s">
        <v>247</v>
      </c>
      <c r="R88" s="79" t="s">
        <v>249</v>
      </c>
      <c r="S88" s="75" t="s">
        <v>372</v>
      </c>
      <c r="T88" s="174">
        <f>H88/I88</f>
        <v>276376.00000185805</v>
      </c>
    </row>
    <row r="89" spans="1:20" ht="25.5">
      <c r="A89" s="123">
        <v>87</v>
      </c>
      <c r="B89" s="52">
        <v>1364</v>
      </c>
      <c r="C89" s="52">
        <v>1089</v>
      </c>
      <c r="D89" s="51" t="s">
        <v>144</v>
      </c>
      <c r="E89" s="124" t="s">
        <v>185</v>
      </c>
      <c r="F89" s="118">
        <v>893367284</v>
      </c>
      <c r="G89" s="111">
        <v>0</v>
      </c>
      <c r="H89" s="186"/>
      <c r="I89" s="187" t="s">
        <v>13</v>
      </c>
      <c r="J89" s="188" t="s">
        <v>13</v>
      </c>
      <c r="K89" s="189"/>
      <c r="L89" s="190" t="s">
        <v>13</v>
      </c>
      <c r="M89" s="187"/>
      <c r="N89" s="188"/>
      <c r="O89" s="186"/>
      <c r="P89" s="78"/>
      <c r="R89" s="79" t="s">
        <v>248</v>
      </c>
      <c r="S89" s="75" t="s">
        <v>419</v>
      </c>
      <c r="T89" s="174"/>
    </row>
    <row r="90" spans="1:20" ht="26.25" thickBot="1">
      <c r="A90" s="146">
        <v>88</v>
      </c>
      <c r="B90" s="147">
        <v>1364</v>
      </c>
      <c r="C90" s="147">
        <v>1089</v>
      </c>
      <c r="D90" s="148" t="s">
        <v>144</v>
      </c>
      <c r="E90" s="149" t="s">
        <v>187</v>
      </c>
      <c r="F90" s="150">
        <v>0</v>
      </c>
      <c r="G90" s="151">
        <v>0</v>
      </c>
      <c r="H90" s="152">
        <v>-938039936375</v>
      </c>
      <c r="I90" s="153">
        <v>0</v>
      </c>
      <c r="J90" s="154">
        <v>0</v>
      </c>
      <c r="K90" s="151">
        <f>1075001129230</f>
        <v>1075001129230</v>
      </c>
      <c r="L90" s="152">
        <v>0</v>
      </c>
      <c r="M90" s="153">
        <v>0</v>
      </c>
      <c r="N90" s="154">
        <v>0</v>
      </c>
      <c r="O90" s="155">
        <v>0</v>
      </c>
      <c r="P90" s="78"/>
      <c r="R90" s="79"/>
    </row>
    <row r="91" spans="1:20" s="160" customFormat="1" ht="24.75" customHeight="1" thickBot="1">
      <c r="A91" s="168" t="s">
        <v>479</v>
      </c>
      <c r="B91" s="169"/>
      <c r="C91" s="169"/>
      <c r="D91" s="169"/>
      <c r="E91" s="170"/>
      <c r="F91" s="156">
        <f>SUM(F3:F90)</f>
        <v>145135044196</v>
      </c>
      <c r="G91" s="157">
        <f>SUM(G3:G90)</f>
        <v>11105041527612</v>
      </c>
      <c r="H91" s="158">
        <f>SUM(H3:H90)</f>
        <v>10021866547041</v>
      </c>
      <c r="I91" s="156">
        <f>SUM(I3:I90)</f>
        <v>39655782.279999994</v>
      </c>
      <c r="J91" s="157"/>
      <c r="K91" s="157">
        <f>SUM(K3:K90)</f>
        <v>11513275452536.156</v>
      </c>
      <c r="L91" s="158">
        <f>SUM(L3:L90)</f>
        <v>-521632160109.84021</v>
      </c>
      <c r="M91" s="156">
        <f>SUM(M3:M90)</f>
        <v>44305529.839999996</v>
      </c>
      <c r="N91" s="157"/>
      <c r="O91" s="158">
        <f>SUM(O3:O90)</f>
        <v>11513275452536.875</v>
      </c>
      <c r="P91" s="159">
        <f>O91-K91</f>
        <v>0.71875</v>
      </c>
      <c r="R91" s="161"/>
      <c r="T91" s="162"/>
    </row>
    <row r="92" spans="1:20" s="72" customFormat="1" ht="19.5" customHeight="1">
      <c r="A92" s="175" t="s">
        <v>0</v>
      </c>
      <c r="B92" s="175" t="s">
        <v>1</v>
      </c>
      <c r="C92" s="175" t="s">
        <v>2</v>
      </c>
      <c r="D92" s="175" t="s">
        <v>4</v>
      </c>
      <c r="E92" s="177" t="s">
        <v>5</v>
      </c>
      <c r="F92" s="179" t="s">
        <v>429</v>
      </c>
      <c r="G92" s="180"/>
      <c r="H92" s="181"/>
      <c r="I92" s="182" t="s">
        <v>427</v>
      </c>
      <c r="J92" s="183"/>
      <c r="K92" s="183"/>
      <c r="L92" s="184"/>
      <c r="M92" s="182" t="s">
        <v>428</v>
      </c>
      <c r="N92" s="183"/>
      <c r="O92" s="185"/>
    </row>
    <row r="93" spans="1:20" s="72" customFormat="1" ht="19.5" customHeight="1" thickBot="1">
      <c r="A93" s="176"/>
      <c r="B93" s="176"/>
      <c r="C93" s="176"/>
      <c r="D93" s="176"/>
      <c r="E93" s="178"/>
      <c r="F93" s="132" t="s">
        <v>6</v>
      </c>
      <c r="G93" s="133" t="s">
        <v>7</v>
      </c>
      <c r="H93" s="134" t="s">
        <v>191</v>
      </c>
      <c r="I93" s="135" t="s">
        <v>188</v>
      </c>
      <c r="J93" s="136" t="s">
        <v>421</v>
      </c>
      <c r="K93" s="137" t="s">
        <v>422</v>
      </c>
      <c r="L93" s="134" t="s">
        <v>194</v>
      </c>
      <c r="M93" s="135" t="s">
        <v>189</v>
      </c>
      <c r="N93" s="136" t="s">
        <v>421</v>
      </c>
      <c r="O93" s="138" t="s">
        <v>422</v>
      </c>
      <c r="T93" s="73"/>
    </row>
    <row r="94" spans="1:20" ht="25.5">
      <c r="A94" s="123">
        <v>1</v>
      </c>
      <c r="B94" s="52">
        <v>524</v>
      </c>
      <c r="C94" s="52">
        <v>585</v>
      </c>
      <c r="D94" s="51" t="s">
        <v>16</v>
      </c>
      <c r="E94" s="124" t="s">
        <v>17</v>
      </c>
      <c r="F94" s="118">
        <v>0</v>
      </c>
      <c r="G94" s="111">
        <v>88995848857</v>
      </c>
      <c r="H94" s="119">
        <f t="shared" ref="H94:H157" si="0">G94-F94</f>
        <v>88995848857</v>
      </c>
      <c r="I94" s="129">
        <v>336075.61</v>
      </c>
      <c r="J94" s="112">
        <v>263222</v>
      </c>
      <c r="K94" s="111">
        <f t="shared" ref="K94:K156" si="1">I94*J94</f>
        <v>88462494215.419998</v>
      </c>
      <c r="L94" s="130">
        <f t="shared" ref="L94:L157" si="2">K94-H94</f>
        <v>-533354641.58000183</v>
      </c>
      <c r="M94" s="129">
        <v>404684.36547216354</v>
      </c>
      <c r="N94" s="112">
        <v>238326</v>
      </c>
      <c r="O94" s="119">
        <f t="shared" ref="O94:O157" si="3">N94*M94</f>
        <v>96446806085.518845</v>
      </c>
      <c r="P94" s="78" t="s">
        <v>246</v>
      </c>
      <c r="Q94" s="75" t="s">
        <v>247</v>
      </c>
      <c r="R94" s="79" t="s">
        <v>251</v>
      </c>
      <c r="S94" s="75" t="s">
        <v>318</v>
      </c>
      <c r="T94" s="113">
        <f t="shared" ref="T94:T157" si="4">H94/I94</f>
        <v>264809.00788069685</v>
      </c>
    </row>
    <row r="95" spans="1:20" ht="25.5">
      <c r="A95" s="123">
        <v>2</v>
      </c>
      <c r="B95" s="52">
        <v>525</v>
      </c>
      <c r="C95" s="52">
        <v>586</v>
      </c>
      <c r="D95" s="51" t="s">
        <v>16</v>
      </c>
      <c r="E95" s="124" t="s">
        <v>18</v>
      </c>
      <c r="F95" s="118">
        <v>0</v>
      </c>
      <c r="G95" s="111">
        <v>84597101261</v>
      </c>
      <c r="H95" s="119">
        <f t="shared" si="0"/>
        <v>84597101261</v>
      </c>
      <c r="I95" s="129">
        <v>319464.59999999998</v>
      </c>
      <c r="J95" s="112">
        <v>263222</v>
      </c>
      <c r="K95" s="111">
        <f t="shared" si="1"/>
        <v>84090110941.199997</v>
      </c>
      <c r="L95" s="130">
        <f t="shared" si="2"/>
        <v>-506990319.80000305</v>
      </c>
      <c r="M95" s="129">
        <v>384682.27117647283</v>
      </c>
      <c r="N95" s="112">
        <v>238326</v>
      </c>
      <c r="O95" s="119">
        <f t="shared" si="3"/>
        <v>91679786960.404068</v>
      </c>
      <c r="P95" s="78" t="s">
        <v>246</v>
      </c>
      <c r="Q95" s="75" t="s">
        <v>247</v>
      </c>
      <c r="R95" s="79" t="s">
        <v>261</v>
      </c>
      <c r="S95" s="75" t="s">
        <v>319</v>
      </c>
      <c r="T95" s="113">
        <f t="shared" si="4"/>
        <v>264808.99999874795</v>
      </c>
    </row>
    <row r="96" spans="1:20" ht="38.25">
      <c r="A96" s="123">
        <v>3</v>
      </c>
      <c r="B96" s="52">
        <v>526</v>
      </c>
      <c r="C96" s="52">
        <v>588</v>
      </c>
      <c r="D96" s="51" t="s">
        <v>16</v>
      </c>
      <c r="E96" s="124" t="s">
        <v>19</v>
      </c>
      <c r="F96" s="118">
        <v>0</v>
      </c>
      <c r="G96" s="111">
        <v>492760162121</v>
      </c>
      <c r="H96" s="119">
        <f t="shared" si="0"/>
        <v>492760162121</v>
      </c>
      <c r="I96" s="129">
        <v>1860813.5</v>
      </c>
      <c r="J96" s="112">
        <v>263222</v>
      </c>
      <c r="K96" s="111">
        <f t="shared" si="1"/>
        <v>489807051097</v>
      </c>
      <c r="L96" s="130">
        <f t="shared" si="2"/>
        <v>-2953111024</v>
      </c>
      <c r="M96" s="129">
        <v>2240692.5944716302</v>
      </c>
      <c r="N96" s="112">
        <v>238326</v>
      </c>
      <c r="O96" s="119">
        <f t="shared" si="3"/>
        <v>534015303270.04572</v>
      </c>
      <c r="P96" s="78" t="s">
        <v>246</v>
      </c>
      <c r="Q96" s="75" t="s">
        <v>247</v>
      </c>
      <c r="R96" s="79" t="s">
        <v>259</v>
      </c>
      <c r="S96" s="75" t="s">
        <v>320</v>
      </c>
      <c r="T96" s="113">
        <f t="shared" si="4"/>
        <v>264808.99999973131</v>
      </c>
    </row>
    <row r="97" spans="1:20" ht="25.5">
      <c r="A97" s="123">
        <v>4</v>
      </c>
      <c r="B97" s="52">
        <v>527</v>
      </c>
      <c r="C97" s="52">
        <v>589</v>
      </c>
      <c r="D97" s="51" t="s">
        <v>16</v>
      </c>
      <c r="E97" s="124" t="s">
        <v>20</v>
      </c>
      <c r="F97" s="118">
        <v>0</v>
      </c>
      <c r="G97" s="111">
        <v>42275051481</v>
      </c>
      <c r="H97" s="119">
        <f t="shared" si="0"/>
        <v>42275051481</v>
      </c>
      <c r="I97" s="129">
        <v>159643.56</v>
      </c>
      <c r="J97" s="112">
        <v>263222</v>
      </c>
      <c r="K97" s="111">
        <f t="shared" si="1"/>
        <v>42021697150.32</v>
      </c>
      <c r="L97" s="130">
        <f t="shared" si="2"/>
        <v>-253354330.68000031</v>
      </c>
      <c r="M97" s="129">
        <v>192234.27960248967</v>
      </c>
      <c r="N97" s="112">
        <v>238326</v>
      </c>
      <c r="O97" s="119">
        <f t="shared" si="3"/>
        <v>45814426920.542953</v>
      </c>
      <c r="P97" s="78" t="s">
        <v>246</v>
      </c>
      <c r="Q97" s="75" t="s">
        <v>247</v>
      </c>
      <c r="R97" s="79" t="s">
        <v>252</v>
      </c>
      <c r="S97" s="75" t="s">
        <v>402</v>
      </c>
      <c r="T97" s="113">
        <f t="shared" si="4"/>
        <v>264809.00000601338</v>
      </c>
    </row>
    <row r="98" spans="1:20" ht="25.5">
      <c r="A98" s="123">
        <v>5</v>
      </c>
      <c r="B98" s="52">
        <v>528</v>
      </c>
      <c r="C98" s="52">
        <v>590</v>
      </c>
      <c r="D98" s="51" t="s">
        <v>16</v>
      </c>
      <c r="E98" s="124" t="s">
        <v>21</v>
      </c>
      <c r="F98" s="118">
        <v>0</v>
      </c>
      <c r="G98" s="111">
        <v>180825090459</v>
      </c>
      <c r="H98" s="119">
        <f t="shared" si="0"/>
        <v>180825090459</v>
      </c>
      <c r="I98" s="129">
        <v>682851</v>
      </c>
      <c r="J98" s="112">
        <v>263222</v>
      </c>
      <c r="K98" s="111">
        <f t="shared" si="1"/>
        <v>179741405922</v>
      </c>
      <c r="L98" s="130">
        <f t="shared" si="2"/>
        <v>-1083684537</v>
      </c>
      <c r="M98" s="129">
        <v>822252.8366370661</v>
      </c>
      <c r="N98" s="112">
        <v>238326</v>
      </c>
      <c r="O98" s="119">
        <f t="shared" si="3"/>
        <v>195964229544.36542</v>
      </c>
      <c r="P98" s="78" t="s">
        <v>246</v>
      </c>
      <c r="Q98" s="75" t="s">
        <v>247</v>
      </c>
      <c r="R98" s="79" t="s">
        <v>260</v>
      </c>
      <c r="S98" s="75" t="s">
        <v>321</v>
      </c>
      <c r="T98" s="113">
        <f t="shared" si="4"/>
        <v>264809</v>
      </c>
    </row>
    <row r="99" spans="1:20" ht="38.25">
      <c r="A99" s="123">
        <v>6</v>
      </c>
      <c r="B99" s="52">
        <v>529</v>
      </c>
      <c r="C99" s="52">
        <v>591</v>
      </c>
      <c r="D99" s="51" t="s">
        <v>16</v>
      </c>
      <c r="E99" s="124" t="s">
        <v>22</v>
      </c>
      <c r="F99" s="118">
        <v>0</v>
      </c>
      <c r="G99" s="111">
        <v>340362000041</v>
      </c>
      <c r="H99" s="119">
        <f t="shared" si="0"/>
        <v>340362000041</v>
      </c>
      <c r="I99" s="129">
        <v>1285311.3</v>
      </c>
      <c r="J99" s="112">
        <v>263222</v>
      </c>
      <c r="K99" s="111">
        <f t="shared" si="1"/>
        <v>338322211008.60004</v>
      </c>
      <c r="L99" s="130">
        <f t="shared" si="2"/>
        <v>-2039789032.3999634</v>
      </c>
      <c r="M99" s="129">
        <v>1547703.4702836713</v>
      </c>
      <c r="N99" s="112">
        <v>238326</v>
      </c>
      <c r="O99" s="119">
        <f t="shared" si="3"/>
        <v>368857977258.82623</v>
      </c>
      <c r="P99" s="78" t="s">
        <v>246</v>
      </c>
      <c r="Q99" s="75" t="s">
        <v>247</v>
      </c>
      <c r="R99" s="79" t="s">
        <v>260</v>
      </c>
      <c r="S99" s="75" t="s">
        <v>322</v>
      </c>
      <c r="T99" s="113">
        <f t="shared" si="4"/>
        <v>264808.99999945535</v>
      </c>
    </row>
    <row r="100" spans="1:20" ht="25.5">
      <c r="A100" s="123">
        <v>7</v>
      </c>
      <c r="B100" s="52">
        <v>530</v>
      </c>
      <c r="C100" s="52">
        <v>594</v>
      </c>
      <c r="D100" s="51" t="s">
        <v>16</v>
      </c>
      <c r="E100" s="124" t="s">
        <v>23</v>
      </c>
      <c r="F100" s="118">
        <v>0</v>
      </c>
      <c r="G100" s="111">
        <v>3680281057</v>
      </c>
      <c r="H100" s="119">
        <f t="shared" si="0"/>
        <v>3680281057</v>
      </c>
      <c r="I100" s="129">
        <v>13897.87</v>
      </c>
      <c r="J100" s="112">
        <v>263222</v>
      </c>
      <c r="K100" s="111">
        <f t="shared" si="1"/>
        <v>3658225137.1400003</v>
      </c>
      <c r="L100" s="130">
        <f t="shared" si="2"/>
        <v>-22055919.859999657</v>
      </c>
      <c r="M100" s="129">
        <v>16735.075486033093</v>
      </c>
      <c r="N100" s="112">
        <v>238326</v>
      </c>
      <c r="O100" s="119">
        <f t="shared" si="3"/>
        <v>3988403600.2843227</v>
      </c>
      <c r="P100" s="78" t="s">
        <v>246</v>
      </c>
      <c r="Q100" s="75" t="s">
        <v>247</v>
      </c>
      <c r="R100" s="79" t="s">
        <v>254</v>
      </c>
      <c r="S100" s="75" t="s">
        <v>323</v>
      </c>
      <c r="T100" s="113">
        <f t="shared" si="4"/>
        <v>264809.00001223205</v>
      </c>
    </row>
    <row r="101" spans="1:20" ht="38.25">
      <c r="A101" s="123">
        <v>8</v>
      </c>
      <c r="B101" s="52">
        <v>531</v>
      </c>
      <c r="C101" s="52">
        <v>596</v>
      </c>
      <c r="D101" s="51" t="s">
        <v>16</v>
      </c>
      <c r="E101" s="124" t="s">
        <v>24</v>
      </c>
      <c r="F101" s="118">
        <v>0</v>
      </c>
      <c r="G101" s="111">
        <v>576185112825</v>
      </c>
      <c r="H101" s="119">
        <f t="shared" si="0"/>
        <v>576185112825</v>
      </c>
      <c r="I101" s="129">
        <v>2175851.7000000002</v>
      </c>
      <c r="J101" s="112">
        <v>263222</v>
      </c>
      <c r="K101" s="111">
        <f t="shared" si="1"/>
        <v>572732036177.40002</v>
      </c>
      <c r="L101" s="130">
        <f t="shared" si="2"/>
        <v>-3453076647.5999756</v>
      </c>
      <c r="M101" s="129">
        <v>2620044.8303166912</v>
      </c>
      <c r="N101" s="112">
        <v>238326</v>
      </c>
      <c r="O101" s="119">
        <f t="shared" si="3"/>
        <v>624424804230.05579</v>
      </c>
      <c r="P101" s="78" t="s">
        <v>246</v>
      </c>
      <c r="Q101" s="75" t="s">
        <v>247</v>
      </c>
      <c r="R101" s="79" t="s">
        <v>254</v>
      </c>
      <c r="S101" s="75" t="s">
        <v>324</v>
      </c>
      <c r="T101" s="113">
        <f t="shared" si="4"/>
        <v>264808.99999986211</v>
      </c>
    </row>
    <row r="102" spans="1:20" ht="25.5">
      <c r="A102" s="123">
        <v>9</v>
      </c>
      <c r="B102" s="52">
        <v>532</v>
      </c>
      <c r="C102" s="52">
        <v>598</v>
      </c>
      <c r="D102" s="51" t="s">
        <v>16</v>
      </c>
      <c r="E102" s="124" t="s">
        <v>25</v>
      </c>
      <c r="F102" s="118">
        <v>0</v>
      </c>
      <c r="G102" s="111">
        <v>378437742175</v>
      </c>
      <c r="H102" s="119">
        <f t="shared" si="0"/>
        <v>378437742175</v>
      </c>
      <c r="I102" s="129">
        <v>1429096.99</v>
      </c>
      <c r="J102" s="112">
        <v>263222</v>
      </c>
      <c r="K102" s="111">
        <f t="shared" si="1"/>
        <v>376169767901.77997</v>
      </c>
      <c r="L102" s="130">
        <f t="shared" si="2"/>
        <v>-2267974273.2200317</v>
      </c>
      <c r="M102" s="129">
        <v>1720842.5467005144</v>
      </c>
      <c r="N102" s="112">
        <v>238326</v>
      </c>
      <c r="O102" s="119">
        <f t="shared" si="3"/>
        <v>410121520784.94678</v>
      </c>
      <c r="P102" s="78" t="s">
        <v>246</v>
      </c>
      <c r="Q102" s="75" t="s">
        <v>247</v>
      </c>
      <c r="R102" s="79" t="s">
        <v>254</v>
      </c>
      <c r="S102" s="75" t="s">
        <v>325</v>
      </c>
      <c r="T102" s="113">
        <f t="shared" si="4"/>
        <v>264808.99814574519</v>
      </c>
    </row>
    <row r="103" spans="1:20" ht="25.5">
      <c r="A103" s="123">
        <v>10</v>
      </c>
      <c r="B103" s="52">
        <v>533</v>
      </c>
      <c r="C103" s="52">
        <v>599</v>
      </c>
      <c r="D103" s="51" t="s">
        <v>16</v>
      </c>
      <c r="E103" s="124" t="s">
        <v>26</v>
      </c>
      <c r="F103" s="118">
        <v>0</v>
      </c>
      <c r="G103" s="111">
        <v>19634816756</v>
      </c>
      <c r="H103" s="119">
        <f t="shared" si="0"/>
        <v>19634816756</v>
      </c>
      <c r="I103" s="129">
        <v>74147.09</v>
      </c>
      <c r="J103" s="112">
        <v>263222</v>
      </c>
      <c r="K103" s="111">
        <f t="shared" si="1"/>
        <v>19517145323.98</v>
      </c>
      <c r="L103" s="130">
        <f t="shared" si="2"/>
        <v>-117671432.02000046</v>
      </c>
      <c r="M103" s="129">
        <v>89283.980078939378</v>
      </c>
      <c r="N103" s="112">
        <v>238326</v>
      </c>
      <c r="O103" s="119">
        <f t="shared" si="3"/>
        <v>21278693836.293304</v>
      </c>
      <c r="P103" s="78" t="s">
        <v>246</v>
      </c>
      <c r="Q103" s="75" t="s">
        <v>247</v>
      </c>
      <c r="R103" s="79" t="s">
        <v>254</v>
      </c>
      <c r="S103" s="75" t="s">
        <v>326</v>
      </c>
      <c r="T103" s="113">
        <f t="shared" si="4"/>
        <v>264809.00000256248</v>
      </c>
    </row>
    <row r="104" spans="1:20" ht="38.25">
      <c r="A104" s="123">
        <v>11</v>
      </c>
      <c r="B104" s="52">
        <v>534</v>
      </c>
      <c r="C104" s="52">
        <v>600</v>
      </c>
      <c r="D104" s="51" t="s">
        <v>16</v>
      </c>
      <c r="E104" s="124" t="s">
        <v>27</v>
      </c>
      <c r="F104" s="118">
        <v>0</v>
      </c>
      <c r="G104" s="111">
        <v>519339835878</v>
      </c>
      <c r="H104" s="119">
        <f t="shared" si="0"/>
        <v>519339835878</v>
      </c>
      <c r="I104" s="129">
        <v>1961186.5</v>
      </c>
      <c r="J104" s="112">
        <v>263222</v>
      </c>
      <c r="K104" s="111">
        <f t="shared" si="1"/>
        <v>516227432903</v>
      </c>
      <c r="L104" s="130">
        <f t="shared" si="2"/>
        <v>-3112402975</v>
      </c>
      <c r="M104" s="129">
        <v>2361556.4197743274</v>
      </c>
      <c r="N104" s="112">
        <v>238326</v>
      </c>
      <c r="O104" s="119">
        <f t="shared" si="3"/>
        <v>562820295299.13635</v>
      </c>
      <c r="P104" s="78" t="s">
        <v>246</v>
      </c>
      <c r="Q104" s="75" t="s">
        <v>247</v>
      </c>
      <c r="R104" s="79" t="s">
        <v>259</v>
      </c>
      <c r="S104" s="75" t="s">
        <v>327</v>
      </c>
      <c r="T104" s="113">
        <f t="shared" si="4"/>
        <v>264808.99999974505</v>
      </c>
    </row>
    <row r="105" spans="1:20" ht="25.5">
      <c r="A105" s="123">
        <v>12</v>
      </c>
      <c r="B105" s="52">
        <v>535</v>
      </c>
      <c r="C105" s="52">
        <v>601</v>
      </c>
      <c r="D105" s="51" t="s">
        <v>16</v>
      </c>
      <c r="E105" s="124" t="s">
        <v>28</v>
      </c>
      <c r="F105" s="118">
        <v>0</v>
      </c>
      <c r="G105" s="111">
        <v>188347601812</v>
      </c>
      <c r="H105" s="119">
        <f t="shared" si="0"/>
        <v>188347601812</v>
      </c>
      <c r="I105" s="129">
        <v>711258.31</v>
      </c>
      <c r="J105" s="112">
        <v>263222</v>
      </c>
      <c r="K105" s="111">
        <f t="shared" si="1"/>
        <v>187218834874.82001</v>
      </c>
      <c r="L105" s="130">
        <f t="shared" si="2"/>
        <v>-1128766937.1799927</v>
      </c>
      <c r="M105" s="129">
        <v>862013.21897660126</v>
      </c>
      <c r="N105" s="112">
        <v>238326</v>
      </c>
      <c r="O105" s="119">
        <f t="shared" si="3"/>
        <v>205440162425.81747</v>
      </c>
      <c r="P105" s="78" t="s">
        <v>246</v>
      </c>
      <c r="Q105" s="75" t="s">
        <v>247</v>
      </c>
      <c r="R105" s="79" t="s">
        <v>256</v>
      </c>
      <c r="S105" s="75" t="s">
        <v>279</v>
      </c>
      <c r="T105" s="113">
        <f t="shared" si="4"/>
        <v>264808.99999888928</v>
      </c>
    </row>
    <row r="106" spans="1:20" ht="25.5">
      <c r="A106" s="123">
        <v>13</v>
      </c>
      <c r="B106" s="52">
        <v>536</v>
      </c>
      <c r="C106" s="52">
        <v>602</v>
      </c>
      <c r="D106" s="51" t="s">
        <v>16</v>
      </c>
      <c r="E106" s="124" t="s">
        <v>29</v>
      </c>
      <c r="F106" s="118">
        <v>0</v>
      </c>
      <c r="G106" s="111">
        <v>62736756847</v>
      </c>
      <c r="H106" s="119">
        <f t="shared" si="0"/>
        <v>62736756847</v>
      </c>
      <c r="I106" s="129">
        <v>236913.23499999999</v>
      </c>
      <c r="J106" s="112">
        <v>263222</v>
      </c>
      <c r="K106" s="111">
        <f t="shared" si="1"/>
        <v>62360775543.169998</v>
      </c>
      <c r="L106" s="130">
        <f t="shared" si="2"/>
        <v>-375981303.83000183</v>
      </c>
      <c r="M106" s="129">
        <v>287128.23098054202</v>
      </c>
      <c r="N106" s="112">
        <v>238326</v>
      </c>
      <c r="O106" s="119">
        <f t="shared" si="3"/>
        <v>68430122776.668655</v>
      </c>
      <c r="P106" s="78" t="s">
        <v>246</v>
      </c>
      <c r="Q106" s="75" t="s">
        <v>247</v>
      </c>
      <c r="R106" s="79" t="s">
        <v>251</v>
      </c>
      <c r="S106" s="75" t="s">
        <v>328</v>
      </c>
      <c r="T106" s="113">
        <f t="shared" si="4"/>
        <v>264808.99999951461</v>
      </c>
    </row>
    <row r="107" spans="1:20" ht="25.5">
      <c r="A107" s="123">
        <v>14</v>
      </c>
      <c r="B107" s="52">
        <v>537</v>
      </c>
      <c r="C107" s="52">
        <v>603</v>
      </c>
      <c r="D107" s="51" t="s">
        <v>16</v>
      </c>
      <c r="E107" s="124" t="s">
        <v>30</v>
      </c>
      <c r="F107" s="118">
        <v>0</v>
      </c>
      <c r="G107" s="111">
        <v>72366165665</v>
      </c>
      <c r="H107" s="119">
        <f t="shared" si="0"/>
        <v>72366165665</v>
      </c>
      <c r="I107" s="129">
        <v>273276.83500000002</v>
      </c>
      <c r="J107" s="112">
        <v>263222</v>
      </c>
      <c r="K107" s="111">
        <f t="shared" si="1"/>
        <v>71932475062.37001</v>
      </c>
      <c r="L107" s="130">
        <f t="shared" si="2"/>
        <v>-433690602.62998962</v>
      </c>
      <c r="M107" s="129">
        <v>331199.28568579751</v>
      </c>
      <c r="N107" s="112">
        <v>238326</v>
      </c>
      <c r="O107" s="119">
        <f t="shared" si="3"/>
        <v>78933400960.353378</v>
      </c>
      <c r="P107" s="78" t="s">
        <v>246</v>
      </c>
      <c r="Q107" s="75" t="s">
        <v>247</v>
      </c>
      <c r="R107" s="79" t="s">
        <v>251</v>
      </c>
      <c r="S107" s="75" t="s">
        <v>329</v>
      </c>
      <c r="T107" s="113">
        <f t="shared" si="4"/>
        <v>264809.00097148737</v>
      </c>
    </row>
    <row r="108" spans="1:20" ht="25.5">
      <c r="A108" s="123">
        <v>15</v>
      </c>
      <c r="B108" s="52">
        <v>538</v>
      </c>
      <c r="C108" s="52">
        <v>604</v>
      </c>
      <c r="D108" s="51" t="s">
        <v>16</v>
      </c>
      <c r="E108" s="124" t="s">
        <v>31</v>
      </c>
      <c r="F108" s="118">
        <v>0</v>
      </c>
      <c r="G108" s="111">
        <v>28755279093</v>
      </c>
      <c r="H108" s="119">
        <f t="shared" si="0"/>
        <v>28755279093</v>
      </c>
      <c r="I108" s="129">
        <v>108588.75</v>
      </c>
      <c r="J108" s="112">
        <v>263222</v>
      </c>
      <c r="K108" s="111">
        <f t="shared" si="1"/>
        <v>28582947952.5</v>
      </c>
      <c r="L108" s="130">
        <f t="shared" si="2"/>
        <v>-172331140.5</v>
      </c>
      <c r="M108" s="129">
        <v>131604.70199939792</v>
      </c>
      <c r="N108" s="112">
        <v>238326</v>
      </c>
      <c r="O108" s="119">
        <f t="shared" si="3"/>
        <v>31364822208.708508</v>
      </c>
      <c r="P108" s="78" t="s">
        <v>246</v>
      </c>
      <c r="Q108" s="75" t="s">
        <v>247</v>
      </c>
      <c r="R108" s="79" t="s">
        <v>251</v>
      </c>
      <c r="S108" s="75" t="s">
        <v>330</v>
      </c>
      <c r="T108" s="113">
        <f t="shared" si="4"/>
        <v>264809.00731429359</v>
      </c>
    </row>
    <row r="109" spans="1:20" ht="25.5">
      <c r="A109" s="123">
        <v>16</v>
      </c>
      <c r="B109" s="52">
        <v>539</v>
      </c>
      <c r="C109" s="52">
        <v>605</v>
      </c>
      <c r="D109" s="51" t="s">
        <v>16</v>
      </c>
      <c r="E109" s="124" t="s">
        <v>32</v>
      </c>
      <c r="F109" s="118">
        <v>0</v>
      </c>
      <c r="G109" s="111">
        <v>98278881941</v>
      </c>
      <c r="H109" s="119">
        <f t="shared" si="0"/>
        <v>98278881941</v>
      </c>
      <c r="I109" s="129">
        <v>371131.2</v>
      </c>
      <c r="J109" s="112">
        <v>263222</v>
      </c>
      <c r="K109" s="111">
        <f t="shared" si="1"/>
        <v>97689896726.400009</v>
      </c>
      <c r="L109" s="130">
        <f t="shared" si="2"/>
        <v>-588985214.59999084</v>
      </c>
      <c r="M109" s="129">
        <v>449794.393790139</v>
      </c>
      <c r="N109" s="112">
        <v>238326</v>
      </c>
      <c r="O109" s="119">
        <f t="shared" si="3"/>
        <v>107197698694.42867</v>
      </c>
      <c r="P109" s="78" t="s">
        <v>246</v>
      </c>
      <c r="Q109" s="75" t="s">
        <v>247</v>
      </c>
      <c r="R109" s="79" t="s">
        <v>249</v>
      </c>
      <c r="S109" s="75" t="s">
        <v>331</v>
      </c>
      <c r="T109" s="113">
        <f t="shared" si="4"/>
        <v>264809.00000053889</v>
      </c>
    </row>
    <row r="110" spans="1:20" ht="38.25">
      <c r="A110" s="123">
        <v>17</v>
      </c>
      <c r="B110" s="52">
        <v>540</v>
      </c>
      <c r="C110" s="52">
        <v>606</v>
      </c>
      <c r="D110" s="51" t="s">
        <v>16</v>
      </c>
      <c r="E110" s="124" t="s">
        <v>33</v>
      </c>
      <c r="F110" s="118">
        <v>0</v>
      </c>
      <c r="G110" s="111">
        <v>317784066930</v>
      </c>
      <c r="H110" s="119">
        <f t="shared" si="0"/>
        <v>317784066930</v>
      </c>
      <c r="I110" s="129">
        <v>1200050.1000000001</v>
      </c>
      <c r="J110" s="112">
        <v>263222</v>
      </c>
      <c r="K110" s="111">
        <f t="shared" si="1"/>
        <v>315879587422.20001</v>
      </c>
      <c r="L110" s="130">
        <f t="shared" si="2"/>
        <v>-1904479507.7999878</v>
      </c>
      <c r="M110" s="129">
        <v>1454406.9785760283</v>
      </c>
      <c r="N110" s="112">
        <v>238326</v>
      </c>
      <c r="O110" s="119">
        <f t="shared" si="3"/>
        <v>346622997576.11053</v>
      </c>
      <c r="P110" s="78" t="s">
        <v>246</v>
      </c>
      <c r="Q110" s="75" t="s">
        <v>247</v>
      </c>
      <c r="R110" s="79" t="s">
        <v>257</v>
      </c>
      <c r="S110" s="75" t="s">
        <v>332</v>
      </c>
      <c r="T110" s="113">
        <f t="shared" si="4"/>
        <v>264808.99999924999</v>
      </c>
    </row>
    <row r="111" spans="1:20" ht="38.25">
      <c r="A111" s="123">
        <v>18</v>
      </c>
      <c r="B111" s="52">
        <v>541</v>
      </c>
      <c r="C111" s="52">
        <v>607</v>
      </c>
      <c r="D111" s="51" t="s">
        <v>16</v>
      </c>
      <c r="E111" s="124" t="s">
        <v>34</v>
      </c>
      <c r="F111" s="118">
        <v>0</v>
      </c>
      <c r="G111" s="111">
        <v>604850236900</v>
      </c>
      <c r="H111" s="119">
        <f t="shared" si="0"/>
        <v>604850236900</v>
      </c>
      <c r="I111" s="129">
        <v>2284100</v>
      </c>
      <c r="J111" s="112">
        <v>263222</v>
      </c>
      <c r="K111" s="111">
        <f t="shared" si="1"/>
        <v>601225370200</v>
      </c>
      <c r="L111" s="130">
        <f t="shared" si="2"/>
        <v>-3624866700</v>
      </c>
      <c r="M111" s="129">
        <v>2768226.9096644432</v>
      </c>
      <c r="N111" s="112">
        <v>238326</v>
      </c>
      <c r="O111" s="119">
        <f t="shared" si="3"/>
        <v>659740446472.68811</v>
      </c>
      <c r="P111" s="78" t="s">
        <v>246</v>
      </c>
      <c r="Q111" s="75" t="s">
        <v>247</v>
      </c>
      <c r="R111" s="79" t="s">
        <v>249</v>
      </c>
      <c r="S111" s="75" t="s">
        <v>280</v>
      </c>
      <c r="T111" s="113">
        <f t="shared" si="4"/>
        <v>264809</v>
      </c>
    </row>
    <row r="112" spans="1:20" ht="38.25">
      <c r="A112" s="123">
        <v>19</v>
      </c>
      <c r="B112" s="52">
        <v>542</v>
      </c>
      <c r="C112" s="52">
        <v>608</v>
      </c>
      <c r="D112" s="51" t="s">
        <v>16</v>
      </c>
      <c r="E112" s="124" t="s">
        <v>35</v>
      </c>
      <c r="F112" s="118">
        <v>0</v>
      </c>
      <c r="G112" s="111">
        <v>346661461900</v>
      </c>
      <c r="H112" s="119">
        <f t="shared" si="0"/>
        <v>346661461900</v>
      </c>
      <c r="I112" s="129">
        <v>1309100</v>
      </c>
      <c r="J112" s="112">
        <v>263222</v>
      </c>
      <c r="K112" s="111">
        <f t="shared" si="1"/>
        <v>344583920200</v>
      </c>
      <c r="L112" s="130">
        <f t="shared" si="2"/>
        <v>-2077541700</v>
      </c>
      <c r="M112" s="129">
        <v>1586570.5737234459</v>
      </c>
      <c r="N112" s="112">
        <v>238326</v>
      </c>
      <c r="O112" s="119">
        <f t="shared" si="3"/>
        <v>378121018553.21399</v>
      </c>
      <c r="P112" s="78" t="s">
        <v>246</v>
      </c>
      <c r="Q112" s="75" t="s">
        <v>247</v>
      </c>
      <c r="R112" s="79" t="s">
        <v>249</v>
      </c>
      <c r="S112" s="75" t="s">
        <v>281</v>
      </c>
      <c r="T112" s="113">
        <f t="shared" si="4"/>
        <v>264809</v>
      </c>
    </row>
    <row r="113" spans="1:20" ht="38.25">
      <c r="A113" s="123">
        <v>20</v>
      </c>
      <c r="B113" s="52">
        <v>543</v>
      </c>
      <c r="C113" s="52">
        <v>609</v>
      </c>
      <c r="D113" s="51" t="s">
        <v>16</v>
      </c>
      <c r="E113" s="124" t="s">
        <v>36</v>
      </c>
      <c r="F113" s="118">
        <v>0</v>
      </c>
      <c r="G113" s="111">
        <v>711826452675</v>
      </c>
      <c r="H113" s="119">
        <f t="shared" si="0"/>
        <v>711826452675</v>
      </c>
      <c r="I113" s="129">
        <v>2688075</v>
      </c>
      <c r="J113" s="112">
        <v>263222</v>
      </c>
      <c r="K113" s="111">
        <f t="shared" si="1"/>
        <v>707560477650</v>
      </c>
      <c r="L113" s="130">
        <f t="shared" si="2"/>
        <v>-4265975025</v>
      </c>
      <c r="M113" s="129">
        <v>3257826.5181893297</v>
      </c>
      <c r="N113" s="112">
        <v>238326</v>
      </c>
      <c r="O113" s="119">
        <f t="shared" si="3"/>
        <v>776424762773.99023</v>
      </c>
      <c r="P113" s="78" t="s">
        <v>246</v>
      </c>
      <c r="Q113" s="75" t="s">
        <v>247</v>
      </c>
      <c r="R113" s="79" t="s">
        <v>249</v>
      </c>
      <c r="S113" s="75" t="s">
        <v>282</v>
      </c>
      <c r="T113" s="113">
        <f t="shared" si="4"/>
        <v>264809</v>
      </c>
    </row>
    <row r="114" spans="1:20" ht="25.5">
      <c r="A114" s="123">
        <v>21</v>
      </c>
      <c r="B114" s="52">
        <v>938</v>
      </c>
      <c r="C114" s="52">
        <v>1210</v>
      </c>
      <c r="D114" s="53" t="s">
        <v>80</v>
      </c>
      <c r="E114" s="124" t="s">
        <v>81</v>
      </c>
      <c r="F114" s="118">
        <v>0</v>
      </c>
      <c r="G114" s="111">
        <v>221293837380</v>
      </c>
      <c r="H114" s="119">
        <f t="shared" si="0"/>
        <v>221293837380</v>
      </c>
      <c r="I114" s="129">
        <v>835673.4</v>
      </c>
      <c r="J114" s="112">
        <v>263222</v>
      </c>
      <c r="K114" s="111">
        <f t="shared" si="1"/>
        <v>219967623694.80002</v>
      </c>
      <c r="L114" s="130">
        <f t="shared" si="2"/>
        <v>-1326213685.1999817</v>
      </c>
      <c r="M114" s="129">
        <v>1012798.7362947237</v>
      </c>
      <c r="N114" s="112">
        <v>238326</v>
      </c>
      <c r="O114" s="119">
        <f t="shared" si="3"/>
        <v>241376271626.17633</v>
      </c>
      <c r="P114" s="78" t="s">
        <v>246</v>
      </c>
      <c r="Q114" s="75" t="s">
        <v>247</v>
      </c>
      <c r="R114" s="79" t="s">
        <v>257</v>
      </c>
      <c r="S114" s="75" t="s">
        <v>283</v>
      </c>
      <c r="T114" s="113">
        <f t="shared" si="4"/>
        <v>264808.99999928201</v>
      </c>
    </row>
    <row r="115" spans="1:20" ht="38.25">
      <c r="A115" s="123">
        <v>22</v>
      </c>
      <c r="B115" s="52">
        <v>546</v>
      </c>
      <c r="C115" s="52">
        <v>940</v>
      </c>
      <c r="D115" s="53" t="s">
        <v>16</v>
      </c>
      <c r="E115" s="124" t="s">
        <v>37</v>
      </c>
      <c r="F115" s="118">
        <v>0</v>
      </c>
      <c r="G115" s="111">
        <v>31643857240</v>
      </c>
      <c r="H115" s="119">
        <f t="shared" si="0"/>
        <v>31643857240</v>
      </c>
      <c r="I115" s="129">
        <v>119496.91</v>
      </c>
      <c r="J115" s="112">
        <v>263222</v>
      </c>
      <c r="K115" s="111">
        <f t="shared" si="1"/>
        <v>31454215644.02</v>
      </c>
      <c r="L115" s="130">
        <f t="shared" si="2"/>
        <v>-189641595.97999954</v>
      </c>
      <c r="M115" s="129">
        <v>142350.09831700264</v>
      </c>
      <c r="N115" s="112">
        <v>238326</v>
      </c>
      <c r="O115" s="119">
        <f t="shared" si="3"/>
        <v>33925729531.497971</v>
      </c>
      <c r="P115" s="78" t="s">
        <v>246</v>
      </c>
      <c r="Q115" s="75" t="s">
        <v>247</v>
      </c>
      <c r="R115" s="79" t="s">
        <v>249</v>
      </c>
      <c r="S115" s="75" t="s">
        <v>284</v>
      </c>
      <c r="T115" s="113">
        <f t="shared" si="4"/>
        <v>264808.99999841</v>
      </c>
    </row>
    <row r="116" spans="1:20" ht="38.25">
      <c r="A116" s="123">
        <v>23</v>
      </c>
      <c r="B116" s="52">
        <v>547</v>
      </c>
      <c r="C116" s="52">
        <v>941</v>
      </c>
      <c r="D116" s="51" t="s">
        <v>16</v>
      </c>
      <c r="E116" s="124" t="s">
        <v>38</v>
      </c>
      <c r="F116" s="118">
        <v>0</v>
      </c>
      <c r="G116" s="111">
        <v>952109486581</v>
      </c>
      <c r="H116" s="119">
        <f t="shared" si="0"/>
        <v>952109486581</v>
      </c>
      <c r="I116" s="129">
        <v>3595457.43</v>
      </c>
      <c r="J116" s="112">
        <v>263222</v>
      </c>
      <c r="K116" s="111">
        <f t="shared" si="1"/>
        <v>946403495639.46008</v>
      </c>
      <c r="L116" s="130">
        <f t="shared" si="2"/>
        <v>-5705990941.539917</v>
      </c>
      <c r="M116" s="129">
        <v>4283070.7392776739</v>
      </c>
      <c r="N116" s="112">
        <v>238326</v>
      </c>
      <c r="O116" s="119">
        <f t="shared" si="3"/>
        <v>1020767117009.0909</v>
      </c>
      <c r="P116" s="78" t="s">
        <v>246</v>
      </c>
      <c r="Q116" s="75" t="s">
        <v>247</v>
      </c>
      <c r="R116" s="79" t="s">
        <v>249</v>
      </c>
      <c r="S116" s="75" t="s">
        <v>285</v>
      </c>
      <c r="T116" s="113">
        <f t="shared" si="4"/>
        <v>264809.00000003615</v>
      </c>
    </row>
    <row r="117" spans="1:20" ht="38.25">
      <c r="A117" s="123">
        <v>24</v>
      </c>
      <c r="B117" s="52">
        <v>548</v>
      </c>
      <c r="C117" s="52">
        <v>942</v>
      </c>
      <c r="D117" s="51" t="s">
        <v>16</v>
      </c>
      <c r="E117" s="124" t="s">
        <v>39</v>
      </c>
      <c r="F117" s="118">
        <v>0</v>
      </c>
      <c r="G117" s="111">
        <v>305420108240</v>
      </c>
      <c r="H117" s="119">
        <f t="shared" si="0"/>
        <v>305420108240</v>
      </c>
      <c r="I117" s="129">
        <v>1153360</v>
      </c>
      <c r="J117" s="112">
        <v>263222</v>
      </c>
      <c r="K117" s="111">
        <f t="shared" si="1"/>
        <v>303589725920</v>
      </c>
      <c r="L117" s="130">
        <f t="shared" si="2"/>
        <v>-1830382320</v>
      </c>
      <c r="M117" s="129">
        <v>1373934.3502262793</v>
      </c>
      <c r="N117" s="112">
        <v>238326</v>
      </c>
      <c r="O117" s="119">
        <f t="shared" si="3"/>
        <v>327444277952.02826</v>
      </c>
      <c r="P117" s="78" t="s">
        <v>246</v>
      </c>
      <c r="Q117" s="75" t="s">
        <v>247</v>
      </c>
      <c r="R117" s="79" t="s">
        <v>249</v>
      </c>
      <c r="S117" s="75" t="s">
        <v>286</v>
      </c>
      <c r="T117" s="113">
        <f t="shared" si="4"/>
        <v>264809</v>
      </c>
    </row>
    <row r="118" spans="1:20" ht="25.5">
      <c r="A118" s="123">
        <v>25</v>
      </c>
      <c r="B118" s="52">
        <v>549</v>
      </c>
      <c r="C118" s="52">
        <v>943</v>
      </c>
      <c r="D118" s="51" t="s">
        <v>16</v>
      </c>
      <c r="E118" s="124" t="s">
        <v>40</v>
      </c>
      <c r="F118" s="118">
        <v>0</v>
      </c>
      <c r="G118" s="111">
        <v>856203319761</v>
      </c>
      <c r="H118" s="119">
        <f t="shared" si="0"/>
        <v>856203319761</v>
      </c>
      <c r="I118" s="129">
        <v>3233286.33</v>
      </c>
      <c r="J118" s="112">
        <v>263222</v>
      </c>
      <c r="K118" s="111">
        <f t="shared" si="1"/>
        <v>851072094355.26001</v>
      </c>
      <c r="L118" s="130">
        <f t="shared" si="2"/>
        <v>-5131225405.7399902</v>
      </c>
      <c r="M118" s="129">
        <v>3851636.221911686</v>
      </c>
      <c r="N118" s="112">
        <v>238326</v>
      </c>
      <c r="O118" s="119">
        <f t="shared" si="3"/>
        <v>917945054223.32446</v>
      </c>
      <c r="P118" s="78" t="s">
        <v>246</v>
      </c>
      <c r="Q118" s="75" t="s">
        <v>247</v>
      </c>
      <c r="R118" s="79" t="s">
        <v>249</v>
      </c>
      <c r="S118" s="75" t="s">
        <v>287</v>
      </c>
      <c r="T118" s="113">
        <f t="shared" si="4"/>
        <v>264809.00000000926</v>
      </c>
    </row>
    <row r="119" spans="1:20" ht="25.5">
      <c r="A119" s="123">
        <v>26</v>
      </c>
      <c r="B119" s="52">
        <v>550</v>
      </c>
      <c r="C119" s="52">
        <v>948</v>
      </c>
      <c r="D119" s="51" t="s">
        <v>16</v>
      </c>
      <c r="E119" s="124" t="s">
        <v>41</v>
      </c>
      <c r="F119" s="118">
        <v>0</v>
      </c>
      <c r="G119" s="111">
        <v>262044841567</v>
      </c>
      <c r="H119" s="119">
        <f t="shared" si="0"/>
        <v>262044841567</v>
      </c>
      <c r="I119" s="129">
        <v>989561.69</v>
      </c>
      <c r="J119" s="112">
        <v>263222</v>
      </c>
      <c r="K119" s="111">
        <f t="shared" si="1"/>
        <v>260474407165.17999</v>
      </c>
      <c r="L119" s="130">
        <f t="shared" si="2"/>
        <v>-1570434401.8200073</v>
      </c>
      <c r="M119" s="129">
        <v>1178810.4300122848</v>
      </c>
      <c r="N119" s="112">
        <v>238326</v>
      </c>
      <c r="O119" s="119">
        <f t="shared" si="3"/>
        <v>280941174543.10779</v>
      </c>
      <c r="P119" s="78" t="s">
        <v>246</v>
      </c>
      <c r="Q119" s="75" t="s">
        <v>247</v>
      </c>
      <c r="R119" s="79" t="s">
        <v>256</v>
      </c>
      <c r="S119" s="75" t="s">
        <v>288</v>
      </c>
      <c r="T119" s="113">
        <f t="shared" si="4"/>
        <v>264808.99999978777</v>
      </c>
    </row>
    <row r="120" spans="1:20" ht="38.25">
      <c r="A120" s="123">
        <v>27</v>
      </c>
      <c r="B120" s="52">
        <v>551</v>
      </c>
      <c r="C120" s="52">
        <v>949</v>
      </c>
      <c r="D120" s="51" t="s">
        <v>16</v>
      </c>
      <c r="E120" s="124" t="s">
        <v>42</v>
      </c>
      <c r="F120" s="118">
        <v>0</v>
      </c>
      <c r="G120" s="111">
        <v>482137746300</v>
      </c>
      <c r="H120" s="119">
        <f t="shared" si="0"/>
        <v>482137746300</v>
      </c>
      <c r="I120" s="129">
        <v>1820700</v>
      </c>
      <c r="J120" s="112">
        <v>263222</v>
      </c>
      <c r="K120" s="111">
        <f t="shared" si="1"/>
        <v>479248295400</v>
      </c>
      <c r="L120" s="130">
        <f t="shared" si="2"/>
        <v>-2889450900</v>
      </c>
      <c r="M120" s="129">
        <v>2168899.7983777719</v>
      </c>
      <c r="N120" s="112">
        <v>238326</v>
      </c>
      <c r="O120" s="119">
        <f t="shared" si="3"/>
        <v>516905213348.18085</v>
      </c>
      <c r="P120" s="78" t="s">
        <v>246</v>
      </c>
      <c r="Q120" s="75" t="s">
        <v>247</v>
      </c>
      <c r="R120" s="79" t="s">
        <v>249</v>
      </c>
      <c r="S120" s="75" t="s">
        <v>289</v>
      </c>
      <c r="T120" s="113">
        <f t="shared" si="4"/>
        <v>264809</v>
      </c>
    </row>
    <row r="121" spans="1:20" ht="38.25">
      <c r="A121" s="123">
        <v>28</v>
      </c>
      <c r="B121" s="52">
        <v>552</v>
      </c>
      <c r="C121" s="52">
        <v>951</v>
      </c>
      <c r="D121" s="51" t="s">
        <v>16</v>
      </c>
      <c r="E121" s="124" t="s">
        <v>43</v>
      </c>
      <c r="F121" s="118">
        <v>0</v>
      </c>
      <c r="G121" s="111">
        <v>83414835000</v>
      </c>
      <c r="H121" s="119">
        <f t="shared" si="0"/>
        <v>83414835000</v>
      </c>
      <c r="I121" s="129">
        <v>315000</v>
      </c>
      <c r="J121" s="112">
        <v>263222</v>
      </c>
      <c r="K121" s="111">
        <f t="shared" si="1"/>
        <v>82914930000</v>
      </c>
      <c r="L121" s="130">
        <f t="shared" si="2"/>
        <v>-499905000</v>
      </c>
      <c r="M121" s="129">
        <v>375242.17965013353</v>
      </c>
      <c r="N121" s="112">
        <v>238326</v>
      </c>
      <c r="O121" s="119">
        <f t="shared" si="3"/>
        <v>89429967707.297729</v>
      </c>
      <c r="P121" s="78" t="s">
        <v>246</v>
      </c>
      <c r="Q121" s="75" t="s">
        <v>247</v>
      </c>
      <c r="R121" s="79" t="s">
        <v>249</v>
      </c>
      <c r="S121" s="75" t="s">
        <v>290</v>
      </c>
      <c r="T121" s="113">
        <f t="shared" si="4"/>
        <v>264809</v>
      </c>
    </row>
    <row r="122" spans="1:20" ht="25.5">
      <c r="A122" s="123">
        <v>29</v>
      </c>
      <c r="B122" s="52">
        <v>552</v>
      </c>
      <c r="C122" s="52">
        <v>951</v>
      </c>
      <c r="D122" s="51" t="s">
        <v>16</v>
      </c>
      <c r="E122" s="124" t="s">
        <v>44</v>
      </c>
      <c r="F122" s="118">
        <v>0</v>
      </c>
      <c r="G122" s="111">
        <v>47665620000</v>
      </c>
      <c r="H122" s="119">
        <f t="shared" si="0"/>
        <v>47665620000</v>
      </c>
      <c r="I122" s="129">
        <v>180000</v>
      </c>
      <c r="J122" s="112">
        <v>263222</v>
      </c>
      <c r="K122" s="111">
        <f t="shared" si="1"/>
        <v>47379960000</v>
      </c>
      <c r="L122" s="130">
        <f t="shared" si="2"/>
        <v>-285660000</v>
      </c>
      <c r="M122" s="129">
        <v>214424.10265721916</v>
      </c>
      <c r="N122" s="112">
        <v>238326</v>
      </c>
      <c r="O122" s="119">
        <f t="shared" si="3"/>
        <v>51102838689.884415</v>
      </c>
      <c r="P122" s="78" t="s">
        <v>246</v>
      </c>
      <c r="Q122" s="75" t="s">
        <v>247</v>
      </c>
      <c r="R122" s="79" t="s">
        <v>249</v>
      </c>
      <c r="S122" s="75" t="s">
        <v>290</v>
      </c>
      <c r="T122" s="113">
        <f t="shared" si="4"/>
        <v>264809</v>
      </c>
    </row>
    <row r="123" spans="1:20" ht="25.5">
      <c r="A123" s="123">
        <v>30</v>
      </c>
      <c r="B123" s="52">
        <v>553</v>
      </c>
      <c r="C123" s="52">
        <v>953</v>
      </c>
      <c r="D123" s="51" t="s">
        <v>16</v>
      </c>
      <c r="E123" s="124" t="s">
        <v>45</v>
      </c>
      <c r="F123" s="118">
        <v>0</v>
      </c>
      <c r="G123" s="111">
        <v>50446114500</v>
      </c>
      <c r="H123" s="119">
        <f t="shared" si="0"/>
        <v>50446114500</v>
      </c>
      <c r="I123" s="129">
        <v>190500</v>
      </c>
      <c r="J123" s="112">
        <v>263222</v>
      </c>
      <c r="K123" s="111">
        <f t="shared" si="1"/>
        <v>50143791000</v>
      </c>
      <c r="L123" s="130">
        <f t="shared" si="2"/>
        <v>-302323500</v>
      </c>
      <c r="M123" s="129">
        <v>226932.17531222361</v>
      </c>
      <c r="N123" s="112">
        <v>238326</v>
      </c>
      <c r="O123" s="119">
        <f t="shared" si="3"/>
        <v>54083837613.461006</v>
      </c>
      <c r="P123" s="78" t="s">
        <v>246</v>
      </c>
      <c r="Q123" s="75" t="s">
        <v>247</v>
      </c>
      <c r="R123" s="79" t="s">
        <v>253</v>
      </c>
      <c r="S123" s="75" t="s">
        <v>416</v>
      </c>
      <c r="T123" s="113">
        <f t="shared" si="4"/>
        <v>264809</v>
      </c>
    </row>
    <row r="124" spans="1:20" ht="25.5">
      <c r="A124" s="123">
        <v>31</v>
      </c>
      <c r="B124" s="52">
        <v>553</v>
      </c>
      <c r="C124" s="52">
        <v>953</v>
      </c>
      <c r="D124" s="51" t="s">
        <v>16</v>
      </c>
      <c r="E124" s="124" t="s">
        <v>46</v>
      </c>
      <c r="F124" s="118">
        <v>0</v>
      </c>
      <c r="G124" s="111">
        <v>102335438050</v>
      </c>
      <c r="H124" s="119">
        <f t="shared" si="0"/>
        <v>102335438050</v>
      </c>
      <c r="I124" s="129">
        <v>386450</v>
      </c>
      <c r="J124" s="112">
        <v>263222</v>
      </c>
      <c r="K124" s="111">
        <f t="shared" si="1"/>
        <v>101722141900</v>
      </c>
      <c r="L124" s="130">
        <f t="shared" si="2"/>
        <v>-613296150</v>
      </c>
      <c r="M124" s="129">
        <v>460356.63595490187</v>
      </c>
      <c r="N124" s="112">
        <v>238326</v>
      </c>
      <c r="O124" s="119">
        <f t="shared" si="3"/>
        <v>109714955620.58794</v>
      </c>
      <c r="P124" s="78" t="s">
        <v>246</v>
      </c>
      <c r="Q124" s="75" t="s">
        <v>247</v>
      </c>
      <c r="R124" s="79" t="s">
        <v>250</v>
      </c>
      <c r="S124" s="75" t="s">
        <v>416</v>
      </c>
      <c r="T124" s="113">
        <f t="shared" si="4"/>
        <v>264809</v>
      </c>
    </row>
    <row r="125" spans="1:20" ht="25.5">
      <c r="A125" s="123">
        <v>32</v>
      </c>
      <c r="B125" s="52">
        <v>553</v>
      </c>
      <c r="C125" s="52">
        <v>953</v>
      </c>
      <c r="D125" s="51" t="s">
        <v>16</v>
      </c>
      <c r="E125" s="124" t="s">
        <v>47</v>
      </c>
      <c r="F125" s="118">
        <v>0</v>
      </c>
      <c r="G125" s="111">
        <v>83552800489</v>
      </c>
      <c r="H125" s="119">
        <f t="shared" si="0"/>
        <v>83552800489</v>
      </c>
      <c r="I125" s="129">
        <v>315521</v>
      </c>
      <c r="J125" s="112">
        <v>263222</v>
      </c>
      <c r="K125" s="111">
        <f t="shared" si="1"/>
        <v>83052068662</v>
      </c>
      <c r="L125" s="130">
        <f t="shared" si="2"/>
        <v>-500731827</v>
      </c>
      <c r="M125" s="129">
        <v>375862.81830282469</v>
      </c>
      <c r="N125" s="112">
        <v>238326</v>
      </c>
      <c r="O125" s="119">
        <f t="shared" si="3"/>
        <v>89577882034.838989</v>
      </c>
      <c r="P125" s="78" t="s">
        <v>246</v>
      </c>
      <c r="Q125" s="75" t="s">
        <v>247</v>
      </c>
      <c r="R125" s="79" t="s">
        <v>401</v>
      </c>
      <c r="S125" s="75" t="s">
        <v>416</v>
      </c>
      <c r="T125" s="113">
        <f t="shared" si="4"/>
        <v>264809</v>
      </c>
    </row>
    <row r="126" spans="1:20" ht="25.5">
      <c r="A126" s="123">
        <v>33</v>
      </c>
      <c r="B126" s="52">
        <v>554</v>
      </c>
      <c r="C126" s="52">
        <v>1019</v>
      </c>
      <c r="D126" s="51" t="s">
        <v>16</v>
      </c>
      <c r="E126" s="124" t="s">
        <v>50</v>
      </c>
      <c r="F126" s="118">
        <v>0</v>
      </c>
      <c r="G126" s="111">
        <v>63163143031</v>
      </c>
      <c r="H126" s="119">
        <f t="shared" si="0"/>
        <v>63163143031</v>
      </c>
      <c r="I126" s="129">
        <v>238523.4</v>
      </c>
      <c r="J126" s="112">
        <v>263222</v>
      </c>
      <c r="K126" s="111">
        <f t="shared" si="1"/>
        <v>62784606394.799995</v>
      </c>
      <c r="L126" s="130">
        <f t="shared" si="2"/>
        <v>-378536636.20000458</v>
      </c>
      <c r="M126" s="129">
        <v>288821.7970746475</v>
      </c>
      <c r="N126" s="112">
        <v>238326</v>
      </c>
      <c r="O126" s="119">
        <f t="shared" si="3"/>
        <v>68833743609.612442</v>
      </c>
      <c r="P126" s="78" t="s">
        <v>246</v>
      </c>
      <c r="Q126" s="75" t="s">
        <v>247</v>
      </c>
      <c r="R126" s="79" t="s">
        <v>256</v>
      </c>
      <c r="S126" s="75" t="s">
        <v>293</v>
      </c>
      <c r="T126" s="113">
        <f t="shared" si="4"/>
        <v>264809.00000167696</v>
      </c>
    </row>
    <row r="127" spans="1:20" ht="38.25">
      <c r="A127" s="123">
        <v>34</v>
      </c>
      <c r="B127" s="52">
        <v>555</v>
      </c>
      <c r="C127" s="52">
        <v>1021</v>
      </c>
      <c r="D127" s="51" t="s">
        <v>16</v>
      </c>
      <c r="E127" s="124" t="s">
        <v>51</v>
      </c>
      <c r="F127" s="118">
        <v>0</v>
      </c>
      <c r="G127" s="111">
        <v>776255779939</v>
      </c>
      <c r="H127" s="119">
        <f t="shared" si="0"/>
        <v>776255779939</v>
      </c>
      <c r="I127" s="129">
        <v>2931379.9</v>
      </c>
      <c r="J127" s="112">
        <v>263222</v>
      </c>
      <c r="K127" s="111">
        <f t="shared" si="1"/>
        <v>771603680037.79993</v>
      </c>
      <c r="L127" s="130">
        <f t="shared" si="2"/>
        <v>-4652099901.2000732</v>
      </c>
      <c r="M127" s="129">
        <v>3549531.8724557022</v>
      </c>
      <c r="N127" s="112">
        <v>238326</v>
      </c>
      <c r="O127" s="119">
        <f t="shared" si="3"/>
        <v>845945733034.87769</v>
      </c>
      <c r="P127" s="78" t="s">
        <v>246</v>
      </c>
      <c r="Q127" s="75" t="s">
        <v>247</v>
      </c>
      <c r="R127" s="79" t="s">
        <v>249</v>
      </c>
      <c r="S127" s="75" t="s">
        <v>294</v>
      </c>
      <c r="T127" s="113">
        <f t="shared" si="4"/>
        <v>264808.99999996589</v>
      </c>
    </row>
    <row r="128" spans="1:20" ht="25.5">
      <c r="A128" s="123">
        <v>35</v>
      </c>
      <c r="B128" s="52">
        <v>556</v>
      </c>
      <c r="C128" s="52">
        <v>1034</v>
      </c>
      <c r="D128" s="51" t="s">
        <v>16</v>
      </c>
      <c r="E128" s="124" t="s">
        <v>52</v>
      </c>
      <c r="F128" s="118">
        <v>0</v>
      </c>
      <c r="G128" s="111">
        <v>243020356594</v>
      </c>
      <c r="H128" s="119">
        <f t="shared" si="0"/>
        <v>243020356594</v>
      </c>
      <c r="I128" s="129">
        <v>917719.4</v>
      </c>
      <c r="J128" s="112">
        <v>263222</v>
      </c>
      <c r="K128" s="111">
        <f t="shared" si="1"/>
        <v>241563935906.80002</v>
      </c>
      <c r="L128" s="130">
        <f t="shared" si="2"/>
        <v>-1456420687.1999817</v>
      </c>
      <c r="M128" s="129">
        <v>1111242.6131703106</v>
      </c>
      <c r="N128" s="112">
        <v>238326</v>
      </c>
      <c r="O128" s="119">
        <f t="shared" si="3"/>
        <v>264838007026.42746</v>
      </c>
      <c r="P128" s="78" t="s">
        <v>246</v>
      </c>
      <c r="Q128" s="75" t="s">
        <v>247</v>
      </c>
      <c r="R128" s="79" t="s">
        <v>249</v>
      </c>
      <c r="S128" s="75" t="s">
        <v>295</v>
      </c>
      <c r="T128" s="113">
        <f t="shared" si="4"/>
        <v>264808.99999934621</v>
      </c>
    </row>
    <row r="129" spans="1:20" ht="25.5">
      <c r="A129" s="123">
        <v>36</v>
      </c>
      <c r="B129" s="52">
        <v>557</v>
      </c>
      <c r="C129" s="52">
        <v>1037</v>
      </c>
      <c r="D129" s="51" t="s">
        <v>16</v>
      </c>
      <c r="E129" s="124" t="s">
        <v>53</v>
      </c>
      <c r="F129" s="118">
        <v>0</v>
      </c>
      <c r="G129" s="111">
        <v>243054863855</v>
      </c>
      <c r="H129" s="119">
        <f t="shared" si="0"/>
        <v>243054863855</v>
      </c>
      <c r="I129" s="129">
        <v>917849.71</v>
      </c>
      <c r="J129" s="112">
        <v>263222</v>
      </c>
      <c r="K129" s="111">
        <f t="shared" si="1"/>
        <v>241598236365.62</v>
      </c>
      <c r="L129" s="130">
        <f t="shared" si="2"/>
        <v>-1456627489.3800049</v>
      </c>
      <c r="M129" s="129">
        <v>1111400.402168693</v>
      </c>
      <c r="N129" s="112">
        <v>238326</v>
      </c>
      <c r="O129" s="119">
        <f t="shared" si="3"/>
        <v>264875612247.25592</v>
      </c>
      <c r="P129" s="78" t="s">
        <v>246</v>
      </c>
      <c r="Q129" s="75" t="s">
        <v>247</v>
      </c>
      <c r="R129" s="79" t="s">
        <v>254</v>
      </c>
      <c r="S129" s="75" t="s">
        <v>333</v>
      </c>
      <c r="T129" s="113">
        <f t="shared" si="4"/>
        <v>264808.99999957508</v>
      </c>
    </row>
    <row r="130" spans="1:20" ht="38.25">
      <c r="A130" s="123">
        <v>37</v>
      </c>
      <c r="B130" s="52">
        <v>558</v>
      </c>
      <c r="C130" s="52">
        <v>1038</v>
      </c>
      <c r="D130" s="51" t="s">
        <v>16</v>
      </c>
      <c r="E130" s="124" t="s">
        <v>54</v>
      </c>
      <c r="F130" s="118">
        <v>0</v>
      </c>
      <c r="G130" s="111">
        <v>355000993757</v>
      </c>
      <c r="H130" s="119">
        <f t="shared" si="0"/>
        <v>355000993757</v>
      </c>
      <c r="I130" s="129">
        <v>1340592.6299999999</v>
      </c>
      <c r="J130" s="112">
        <v>263222</v>
      </c>
      <c r="K130" s="111">
        <f t="shared" si="1"/>
        <v>352873473253.85999</v>
      </c>
      <c r="L130" s="130">
        <f t="shared" si="2"/>
        <v>-2127520503.1400146</v>
      </c>
      <c r="M130" s="129">
        <v>1623288.8368253512</v>
      </c>
      <c r="N130" s="112">
        <v>238326</v>
      </c>
      <c r="O130" s="119">
        <f t="shared" si="3"/>
        <v>386871935325.23865</v>
      </c>
      <c r="P130" s="78" t="s">
        <v>246</v>
      </c>
      <c r="Q130" s="75" t="s">
        <v>247</v>
      </c>
      <c r="R130" s="79" t="s">
        <v>254</v>
      </c>
      <c r="S130" s="75" t="s">
        <v>334</v>
      </c>
      <c r="T130" s="113">
        <f t="shared" si="4"/>
        <v>264808.99999950023</v>
      </c>
    </row>
    <row r="131" spans="1:20" ht="38.25">
      <c r="A131" s="123">
        <v>38</v>
      </c>
      <c r="B131" s="52">
        <v>559</v>
      </c>
      <c r="C131" s="52">
        <v>1039</v>
      </c>
      <c r="D131" s="51" t="s">
        <v>16</v>
      </c>
      <c r="E131" s="124" t="s">
        <v>55</v>
      </c>
      <c r="F131" s="118">
        <v>0</v>
      </c>
      <c r="G131" s="111">
        <v>170404591500</v>
      </c>
      <c r="H131" s="119">
        <f t="shared" si="0"/>
        <v>170404591500</v>
      </c>
      <c r="I131" s="129">
        <v>643500</v>
      </c>
      <c r="J131" s="112">
        <v>263222</v>
      </c>
      <c r="K131" s="111">
        <f t="shared" si="1"/>
        <v>169383357000</v>
      </c>
      <c r="L131" s="130">
        <f t="shared" si="2"/>
        <v>-1021234500</v>
      </c>
      <c r="M131" s="129">
        <v>779197.45575291838</v>
      </c>
      <c r="N131" s="112">
        <v>238326</v>
      </c>
      <c r="O131" s="119">
        <f t="shared" si="3"/>
        <v>185703012839.77002</v>
      </c>
      <c r="P131" s="78" t="s">
        <v>246</v>
      </c>
      <c r="Q131" s="75" t="s">
        <v>247</v>
      </c>
      <c r="R131" s="79" t="s">
        <v>249</v>
      </c>
      <c r="S131" s="75" t="s">
        <v>298</v>
      </c>
      <c r="T131" s="113">
        <f t="shared" si="4"/>
        <v>264809</v>
      </c>
    </row>
    <row r="132" spans="1:20" ht="38.25">
      <c r="A132" s="123">
        <v>39</v>
      </c>
      <c r="B132" s="52">
        <v>560</v>
      </c>
      <c r="C132" s="52">
        <v>1040</v>
      </c>
      <c r="D132" s="51" t="s">
        <v>16</v>
      </c>
      <c r="E132" s="124" t="s">
        <v>56</v>
      </c>
      <c r="F132" s="118">
        <v>0</v>
      </c>
      <c r="G132" s="111">
        <v>66731868000</v>
      </c>
      <c r="H132" s="119">
        <f t="shared" si="0"/>
        <v>66731868000</v>
      </c>
      <c r="I132" s="129">
        <v>252000</v>
      </c>
      <c r="J132" s="112">
        <v>263222</v>
      </c>
      <c r="K132" s="111">
        <f t="shared" si="1"/>
        <v>66331944000</v>
      </c>
      <c r="L132" s="130">
        <f t="shared" si="2"/>
        <v>-399924000</v>
      </c>
      <c r="M132" s="129">
        <v>305140.26239275123</v>
      </c>
      <c r="N132" s="112">
        <v>238326</v>
      </c>
      <c r="O132" s="119">
        <f t="shared" si="3"/>
        <v>72722858175.014832</v>
      </c>
      <c r="P132" s="78" t="s">
        <v>246</v>
      </c>
      <c r="Q132" s="75" t="s">
        <v>247</v>
      </c>
      <c r="R132" s="79" t="s">
        <v>249</v>
      </c>
      <c r="S132" s="75" t="s">
        <v>299</v>
      </c>
      <c r="T132" s="113">
        <f t="shared" si="4"/>
        <v>264809</v>
      </c>
    </row>
    <row r="133" spans="1:20" ht="38.25">
      <c r="A133" s="123">
        <v>40</v>
      </c>
      <c r="B133" s="52">
        <v>561</v>
      </c>
      <c r="C133" s="52">
        <v>1047</v>
      </c>
      <c r="D133" s="51" t="s">
        <v>16</v>
      </c>
      <c r="E133" s="124" t="s">
        <v>57</v>
      </c>
      <c r="F133" s="118">
        <v>0</v>
      </c>
      <c r="G133" s="111">
        <v>286901620305</v>
      </c>
      <c r="H133" s="119">
        <f t="shared" si="0"/>
        <v>286901620305</v>
      </c>
      <c r="I133" s="129">
        <v>1083428.51</v>
      </c>
      <c r="J133" s="112">
        <v>263222</v>
      </c>
      <c r="K133" s="111">
        <f t="shared" si="1"/>
        <v>285182219259.22003</v>
      </c>
      <c r="L133" s="130">
        <f t="shared" si="2"/>
        <v>-1719401045.7799683</v>
      </c>
      <c r="M133" s="129">
        <v>1311895.4754967759</v>
      </c>
      <c r="N133" s="112">
        <v>238326</v>
      </c>
      <c r="O133" s="119">
        <f t="shared" si="3"/>
        <v>312658801093.24463</v>
      </c>
      <c r="P133" s="78" t="s">
        <v>246</v>
      </c>
      <c r="Q133" s="75" t="s">
        <v>247</v>
      </c>
      <c r="R133" s="79" t="s">
        <v>249</v>
      </c>
      <c r="S133" s="75" t="s">
        <v>300</v>
      </c>
      <c r="T133" s="113">
        <f t="shared" si="4"/>
        <v>264809.00000037841</v>
      </c>
    </row>
    <row r="134" spans="1:20" ht="38.25">
      <c r="A134" s="123">
        <v>41</v>
      </c>
      <c r="B134" s="52">
        <v>562</v>
      </c>
      <c r="C134" s="52">
        <v>1050</v>
      </c>
      <c r="D134" s="51" t="s">
        <v>16</v>
      </c>
      <c r="E134" s="124" t="s">
        <v>58</v>
      </c>
      <c r="F134" s="118">
        <v>0</v>
      </c>
      <c r="G134" s="111">
        <v>115626665175</v>
      </c>
      <c r="H134" s="119">
        <f t="shared" si="0"/>
        <v>115626665175</v>
      </c>
      <c r="I134" s="129">
        <v>436641.75</v>
      </c>
      <c r="J134" s="112">
        <v>263222</v>
      </c>
      <c r="K134" s="111">
        <f t="shared" si="1"/>
        <v>114933714718.5</v>
      </c>
      <c r="L134" s="130">
        <f t="shared" si="2"/>
        <v>-692950456.5</v>
      </c>
      <c r="M134" s="129">
        <v>528718.16732789727</v>
      </c>
      <c r="N134" s="112">
        <v>238326</v>
      </c>
      <c r="O134" s="119">
        <f t="shared" si="3"/>
        <v>126007285946.58844</v>
      </c>
      <c r="P134" s="78" t="s">
        <v>246</v>
      </c>
      <c r="Q134" s="75" t="s">
        <v>247</v>
      </c>
      <c r="R134" s="79" t="s">
        <v>249</v>
      </c>
      <c r="S134" s="75" t="s">
        <v>301</v>
      </c>
      <c r="T134" s="113">
        <f t="shared" si="4"/>
        <v>264808.99999828235</v>
      </c>
    </row>
    <row r="135" spans="1:20" ht="38.25">
      <c r="A135" s="123">
        <v>42</v>
      </c>
      <c r="B135" s="52">
        <v>563</v>
      </c>
      <c r="C135" s="52">
        <v>1056</v>
      </c>
      <c r="D135" s="51" t="s">
        <v>16</v>
      </c>
      <c r="E135" s="124" t="s">
        <v>59</v>
      </c>
      <c r="F135" s="118">
        <v>0</v>
      </c>
      <c r="G135" s="111">
        <v>132101770351</v>
      </c>
      <c r="H135" s="119">
        <f t="shared" si="0"/>
        <v>132101770351</v>
      </c>
      <c r="I135" s="129">
        <v>498856.8</v>
      </c>
      <c r="J135" s="112">
        <v>263222</v>
      </c>
      <c r="K135" s="111">
        <f t="shared" si="1"/>
        <v>131310084609.59999</v>
      </c>
      <c r="L135" s="130">
        <f t="shared" si="2"/>
        <v>-791685741.40000916</v>
      </c>
      <c r="M135" s="129">
        <v>604052.75733495329</v>
      </c>
      <c r="N135" s="112">
        <v>238326</v>
      </c>
      <c r="O135" s="119">
        <f t="shared" si="3"/>
        <v>143961477444.61008</v>
      </c>
      <c r="P135" s="78" t="s">
        <v>246</v>
      </c>
      <c r="Q135" s="75" t="s">
        <v>247</v>
      </c>
      <c r="R135" s="79" t="s">
        <v>249</v>
      </c>
      <c r="S135" s="75" t="s">
        <v>302</v>
      </c>
      <c r="T135" s="113">
        <f t="shared" si="4"/>
        <v>264808.99999959907</v>
      </c>
    </row>
    <row r="136" spans="1:20" ht="25.5">
      <c r="A136" s="123">
        <v>43</v>
      </c>
      <c r="B136" s="52">
        <v>553</v>
      </c>
      <c r="C136" s="52">
        <v>953</v>
      </c>
      <c r="D136" s="51" t="s">
        <v>16</v>
      </c>
      <c r="E136" s="124" t="s">
        <v>48</v>
      </c>
      <c r="F136" s="118">
        <v>0</v>
      </c>
      <c r="G136" s="111">
        <v>38960024125</v>
      </c>
      <c r="H136" s="119">
        <f t="shared" si="0"/>
        <v>38960024125</v>
      </c>
      <c r="I136" s="129">
        <v>147125</v>
      </c>
      <c r="J136" s="112">
        <v>263222</v>
      </c>
      <c r="K136" s="111">
        <f t="shared" si="1"/>
        <v>38726536750</v>
      </c>
      <c r="L136" s="130">
        <f t="shared" si="2"/>
        <v>-233487375</v>
      </c>
      <c r="M136" s="129">
        <v>179673.3397834163</v>
      </c>
      <c r="N136" s="112">
        <v>238326</v>
      </c>
      <c r="O136" s="119">
        <f t="shared" si="3"/>
        <v>42820828377.222473</v>
      </c>
      <c r="P136" s="78" t="s">
        <v>246</v>
      </c>
      <c r="Q136" s="75" t="s">
        <v>247</v>
      </c>
      <c r="R136" s="79" t="s">
        <v>265</v>
      </c>
      <c r="S136" s="75" t="s">
        <v>416</v>
      </c>
      <c r="T136" s="113">
        <f t="shared" si="4"/>
        <v>264809</v>
      </c>
    </row>
    <row r="137" spans="1:20" ht="38.25">
      <c r="A137" s="123">
        <v>44</v>
      </c>
      <c r="B137" s="52">
        <v>553</v>
      </c>
      <c r="C137" s="52">
        <v>953</v>
      </c>
      <c r="D137" s="51" t="s">
        <v>16</v>
      </c>
      <c r="E137" s="124" t="s">
        <v>49</v>
      </c>
      <c r="F137" s="118">
        <v>0</v>
      </c>
      <c r="G137" s="111">
        <v>130480397806</v>
      </c>
      <c r="H137" s="119">
        <f t="shared" si="0"/>
        <v>130480397806</v>
      </c>
      <c r="I137" s="129">
        <v>492734</v>
      </c>
      <c r="J137" s="112">
        <v>263222</v>
      </c>
      <c r="K137" s="111">
        <f t="shared" si="1"/>
        <v>129698428948</v>
      </c>
      <c r="L137" s="130">
        <f t="shared" si="2"/>
        <v>-781968858</v>
      </c>
      <c r="M137" s="129">
        <v>601741.12764548417</v>
      </c>
      <c r="N137" s="112">
        <v>238326</v>
      </c>
      <c r="O137" s="119">
        <f t="shared" si="3"/>
        <v>143410555987.23767</v>
      </c>
      <c r="P137" s="78" t="s">
        <v>246</v>
      </c>
      <c r="Q137" s="75" t="s">
        <v>247</v>
      </c>
      <c r="R137" s="79" t="s">
        <v>261</v>
      </c>
      <c r="S137" s="75" t="s">
        <v>416</v>
      </c>
      <c r="T137" s="113">
        <f t="shared" si="4"/>
        <v>264809</v>
      </c>
    </row>
    <row r="138" spans="1:20" ht="25.5">
      <c r="A138" s="123">
        <v>45</v>
      </c>
      <c r="B138" s="52">
        <v>564</v>
      </c>
      <c r="C138" s="52">
        <v>1057</v>
      </c>
      <c r="D138" s="51" t="s">
        <v>16</v>
      </c>
      <c r="E138" s="124" t="s">
        <v>60</v>
      </c>
      <c r="F138" s="118">
        <v>0</v>
      </c>
      <c r="G138" s="111">
        <v>79470433446</v>
      </c>
      <c r="H138" s="119">
        <f t="shared" si="0"/>
        <v>79470433446</v>
      </c>
      <c r="I138" s="129">
        <v>300104.73</v>
      </c>
      <c r="J138" s="112">
        <v>263222</v>
      </c>
      <c r="K138" s="111">
        <f t="shared" si="1"/>
        <v>78994167240.059998</v>
      </c>
      <c r="L138" s="130">
        <f t="shared" si="2"/>
        <v>-476266205.94000244</v>
      </c>
      <c r="M138" s="129">
        <v>366496.64655157458</v>
      </c>
      <c r="N138" s="112">
        <v>238326</v>
      </c>
      <c r="O138" s="119">
        <f t="shared" si="3"/>
        <v>87345679786.050568</v>
      </c>
      <c r="P138" s="78" t="s">
        <v>246</v>
      </c>
      <c r="Q138" s="75" t="s">
        <v>247</v>
      </c>
      <c r="R138" s="79" t="s">
        <v>249</v>
      </c>
      <c r="S138" s="75" t="s">
        <v>373</v>
      </c>
      <c r="T138" s="113">
        <f t="shared" si="4"/>
        <v>264808.99999810068</v>
      </c>
    </row>
    <row r="139" spans="1:20" ht="38.25">
      <c r="A139" s="123">
        <v>46</v>
      </c>
      <c r="B139" s="52">
        <v>565</v>
      </c>
      <c r="C139" s="52">
        <v>1104</v>
      </c>
      <c r="D139" s="51" t="s">
        <v>16</v>
      </c>
      <c r="E139" s="124" t="s">
        <v>61</v>
      </c>
      <c r="F139" s="118">
        <v>0</v>
      </c>
      <c r="G139" s="111">
        <v>221748241680</v>
      </c>
      <c r="H139" s="119">
        <f t="shared" si="0"/>
        <v>221748241680</v>
      </c>
      <c r="I139" s="129">
        <v>837389.37</v>
      </c>
      <c r="J139" s="112">
        <v>263222</v>
      </c>
      <c r="K139" s="111">
        <f t="shared" si="1"/>
        <v>220419304750.13998</v>
      </c>
      <c r="L139" s="130">
        <f t="shared" si="2"/>
        <v>-1328936929.8600159</v>
      </c>
      <c r="M139" s="129">
        <v>1022644.3147461745</v>
      </c>
      <c r="N139" s="112">
        <v>238326</v>
      </c>
      <c r="O139" s="119">
        <f t="shared" si="3"/>
        <v>243722728956.19678</v>
      </c>
      <c r="P139" s="78" t="s">
        <v>246</v>
      </c>
      <c r="Q139" s="75" t="s">
        <v>247</v>
      </c>
      <c r="R139" s="79" t="s">
        <v>249</v>
      </c>
      <c r="S139" s="75" t="s">
        <v>403</v>
      </c>
      <c r="T139" s="113">
        <f t="shared" si="4"/>
        <v>264808.99999960593</v>
      </c>
    </row>
    <row r="140" spans="1:20" ht="38.25">
      <c r="A140" s="123">
        <v>47</v>
      </c>
      <c r="B140" s="52">
        <v>566</v>
      </c>
      <c r="C140" s="52">
        <v>1105</v>
      </c>
      <c r="D140" s="51" t="s">
        <v>16</v>
      </c>
      <c r="E140" s="124" t="s">
        <v>62</v>
      </c>
      <c r="F140" s="118">
        <v>0</v>
      </c>
      <c r="G140" s="111">
        <v>489917106495</v>
      </c>
      <c r="H140" s="119">
        <f t="shared" si="0"/>
        <v>489917106495</v>
      </c>
      <c r="I140" s="129">
        <v>1850077.25</v>
      </c>
      <c r="J140" s="112">
        <v>263222</v>
      </c>
      <c r="K140" s="111">
        <f t="shared" si="1"/>
        <v>486981033899.5</v>
      </c>
      <c r="L140" s="130">
        <f t="shared" si="2"/>
        <v>-2936072595.5</v>
      </c>
      <c r="M140" s="129">
        <v>2259368.2811542461</v>
      </c>
      <c r="N140" s="112">
        <v>238326</v>
      </c>
      <c r="O140" s="119">
        <f t="shared" si="3"/>
        <v>538466204974.36682</v>
      </c>
      <c r="P140" s="78" t="s">
        <v>246</v>
      </c>
      <c r="Q140" s="75" t="s">
        <v>247</v>
      </c>
      <c r="R140" s="79" t="s">
        <v>249</v>
      </c>
      <c r="S140" s="75" t="s">
        <v>305</v>
      </c>
      <c r="T140" s="113">
        <f t="shared" si="4"/>
        <v>264808.99999986484</v>
      </c>
    </row>
    <row r="141" spans="1:20" ht="38.25">
      <c r="A141" s="123">
        <v>48</v>
      </c>
      <c r="B141" s="52">
        <v>567</v>
      </c>
      <c r="C141" s="52">
        <v>1106</v>
      </c>
      <c r="D141" s="51" t="s">
        <v>16</v>
      </c>
      <c r="E141" s="124" t="s">
        <v>63</v>
      </c>
      <c r="F141" s="118">
        <v>0</v>
      </c>
      <c r="G141" s="111">
        <f>I141*264809</f>
        <v>684801743560.69006</v>
      </c>
      <c r="H141" s="119">
        <f t="shared" si="0"/>
        <v>684801743560.69006</v>
      </c>
      <c r="I141" s="129">
        <v>2586021.41</v>
      </c>
      <c r="J141" s="112">
        <v>263222</v>
      </c>
      <c r="K141" s="111">
        <f t="shared" si="1"/>
        <v>680697727583.02002</v>
      </c>
      <c r="L141" s="130">
        <f t="shared" si="2"/>
        <v>-4104015977.6700439</v>
      </c>
      <c r="M141" s="129">
        <v>3158124.7475692057</v>
      </c>
      <c r="N141" s="112">
        <v>238326</v>
      </c>
      <c r="O141" s="119">
        <f t="shared" si="3"/>
        <v>752663238589.17847</v>
      </c>
      <c r="P141" s="78" t="s">
        <v>246</v>
      </c>
      <c r="Q141" s="75" t="s">
        <v>247</v>
      </c>
      <c r="R141" s="79" t="s">
        <v>252</v>
      </c>
      <c r="S141" s="75" t="s">
        <v>335</v>
      </c>
      <c r="T141" s="113">
        <f t="shared" si="4"/>
        <v>264809</v>
      </c>
    </row>
    <row r="142" spans="1:20" ht="38.25">
      <c r="A142" s="123">
        <v>49</v>
      </c>
      <c r="B142" s="52">
        <v>568</v>
      </c>
      <c r="C142" s="52">
        <v>1109</v>
      </c>
      <c r="D142" s="51" t="s">
        <v>16</v>
      </c>
      <c r="E142" s="124" t="s">
        <v>64</v>
      </c>
      <c r="F142" s="118">
        <v>0</v>
      </c>
      <c r="G142" s="111">
        <v>394481465547</v>
      </c>
      <c r="H142" s="119">
        <f t="shared" si="0"/>
        <v>394481465547</v>
      </c>
      <c r="I142" s="129">
        <v>1489683</v>
      </c>
      <c r="J142" s="112">
        <v>263222</v>
      </c>
      <c r="K142" s="111">
        <f t="shared" si="1"/>
        <v>392117338626</v>
      </c>
      <c r="L142" s="130">
        <f t="shared" si="2"/>
        <v>-2364126921</v>
      </c>
      <c r="M142" s="129">
        <v>1819244.3148926352</v>
      </c>
      <c r="N142" s="112">
        <v>238326</v>
      </c>
      <c r="O142" s="119">
        <f t="shared" si="3"/>
        <v>433573220591.10217</v>
      </c>
      <c r="P142" s="78" t="s">
        <v>246</v>
      </c>
      <c r="Q142" s="75" t="s">
        <v>247</v>
      </c>
      <c r="R142" s="79" t="s">
        <v>254</v>
      </c>
      <c r="S142" s="75" t="s">
        <v>336</v>
      </c>
      <c r="T142" s="113">
        <f t="shared" si="4"/>
        <v>264809</v>
      </c>
    </row>
    <row r="143" spans="1:20" ht="38.25">
      <c r="A143" s="123">
        <v>50</v>
      </c>
      <c r="B143" s="52">
        <v>569</v>
      </c>
      <c r="C143" s="52">
        <v>1131</v>
      </c>
      <c r="D143" s="51" t="s">
        <v>16</v>
      </c>
      <c r="E143" s="124" t="s">
        <v>65</v>
      </c>
      <c r="F143" s="118">
        <v>0</v>
      </c>
      <c r="G143" s="111">
        <v>27750923964</v>
      </c>
      <c r="H143" s="119">
        <f t="shared" si="0"/>
        <v>27750923964</v>
      </c>
      <c r="I143" s="129">
        <v>104796</v>
      </c>
      <c r="J143" s="112">
        <v>263222</v>
      </c>
      <c r="K143" s="111">
        <f t="shared" si="1"/>
        <v>27584612712</v>
      </c>
      <c r="L143" s="130">
        <f t="shared" si="2"/>
        <v>-166311252</v>
      </c>
      <c r="M143" s="129">
        <v>127979.93077956088</v>
      </c>
      <c r="N143" s="112">
        <v>238326</v>
      </c>
      <c r="O143" s="119">
        <f t="shared" si="3"/>
        <v>30500944982.969624</v>
      </c>
      <c r="P143" s="78" t="s">
        <v>246</v>
      </c>
      <c r="Q143" s="75" t="s">
        <v>247</v>
      </c>
      <c r="R143" s="79" t="s">
        <v>249</v>
      </c>
      <c r="S143" s="75" t="s">
        <v>399</v>
      </c>
      <c r="T143" s="113">
        <f t="shared" si="4"/>
        <v>264809</v>
      </c>
    </row>
    <row r="144" spans="1:20" ht="38.25">
      <c r="A144" s="123">
        <v>51</v>
      </c>
      <c r="B144" s="52">
        <v>570</v>
      </c>
      <c r="C144" s="52">
        <v>1132</v>
      </c>
      <c r="D144" s="51" t="s">
        <v>16</v>
      </c>
      <c r="E144" s="124" t="s">
        <v>66</v>
      </c>
      <c r="F144" s="118">
        <v>0</v>
      </c>
      <c r="G144" s="111">
        <v>317349499473</v>
      </c>
      <c r="H144" s="119">
        <f t="shared" si="0"/>
        <v>317349499473</v>
      </c>
      <c r="I144" s="129">
        <v>1198409.04</v>
      </c>
      <c r="J144" s="112">
        <v>263222</v>
      </c>
      <c r="K144" s="111">
        <f t="shared" si="1"/>
        <v>315447624326.88</v>
      </c>
      <c r="L144" s="130">
        <f t="shared" si="2"/>
        <v>-1901875146.1199951</v>
      </c>
      <c r="M144" s="129">
        <v>1463532.0621474104</v>
      </c>
      <c r="N144" s="112">
        <v>238326</v>
      </c>
      <c r="O144" s="119">
        <f t="shared" si="3"/>
        <v>348797742243.34375</v>
      </c>
      <c r="P144" s="78" t="s">
        <v>246</v>
      </c>
      <c r="Q144" s="75" t="s">
        <v>247</v>
      </c>
      <c r="R144" s="79" t="s">
        <v>249</v>
      </c>
      <c r="S144" s="75" t="s">
        <v>383</v>
      </c>
      <c r="T144" s="113">
        <f t="shared" si="4"/>
        <v>264808.99999969959</v>
      </c>
    </row>
    <row r="145" spans="1:20" ht="38.25">
      <c r="A145" s="123">
        <v>52</v>
      </c>
      <c r="B145" s="52">
        <v>571</v>
      </c>
      <c r="C145" s="52">
        <v>1133</v>
      </c>
      <c r="D145" s="51" t="s">
        <v>16</v>
      </c>
      <c r="E145" s="124" t="s">
        <v>67</v>
      </c>
      <c r="F145" s="118">
        <v>0</v>
      </c>
      <c r="G145" s="111">
        <v>1494201264212</v>
      </c>
      <c r="H145" s="119">
        <f t="shared" si="0"/>
        <v>1494201264212</v>
      </c>
      <c r="I145" s="129">
        <v>5642562.2400000002</v>
      </c>
      <c r="J145" s="112">
        <v>263222</v>
      </c>
      <c r="K145" s="111">
        <f t="shared" si="1"/>
        <v>1485246517937.28</v>
      </c>
      <c r="L145" s="130">
        <f t="shared" si="2"/>
        <v>-8954746274.7199707</v>
      </c>
      <c r="M145" s="129">
        <v>6890861.5299683576</v>
      </c>
      <c r="N145" s="112">
        <v>238326</v>
      </c>
      <c r="O145" s="119">
        <f t="shared" si="3"/>
        <v>1642271464991.2388</v>
      </c>
      <c r="P145" s="78" t="s">
        <v>246</v>
      </c>
      <c r="Q145" s="75" t="s">
        <v>247</v>
      </c>
      <c r="R145" s="79" t="s">
        <v>249</v>
      </c>
      <c r="S145" s="75" t="s">
        <v>382</v>
      </c>
      <c r="T145" s="113">
        <f t="shared" si="4"/>
        <v>264808.99999997165</v>
      </c>
    </row>
    <row r="146" spans="1:20" ht="25.5">
      <c r="A146" s="123">
        <v>53</v>
      </c>
      <c r="B146" s="52">
        <v>572</v>
      </c>
      <c r="C146" s="52">
        <v>1136</v>
      </c>
      <c r="D146" s="51" t="s">
        <v>16</v>
      </c>
      <c r="E146" s="124" t="s">
        <v>68</v>
      </c>
      <c r="F146" s="118">
        <v>0</v>
      </c>
      <c r="G146" s="111">
        <v>155335500302</v>
      </c>
      <c r="H146" s="119">
        <f t="shared" si="0"/>
        <v>155335500302</v>
      </c>
      <c r="I146" s="129">
        <v>586594.49</v>
      </c>
      <c r="J146" s="112">
        <v>263222</v>
      </c>
      <c r="K146" s="111">
        <f t="shared" si="1"/>
        <v>154404574846.78</v>
      </c>
      <c r="L146" s="130">
        <f t="shared" si="2"/>
        <v>-930925455.22000122</v>
      </c>
      <c r="M146" s="129">
        <v>716366.29476193583</v>
      </c>
      <c r="N146" s="112">
        <v>238326</v>
      </c>
      <c r="O146" s="119">
        <f t="shared" si="3"/>
        <v>170728713565.43311</v>
      </c>
      <c r="P146" s="78" t="s">
        <v>246</v>
      </c>
      <c r="Q146" s="75" t="s">
        <v>247</v>
      </c>
      <c r="R146" s="79" t="s">
        <v>249</v>
      </c>
      <c r="S146" s="75" t="s">
        <v>311</v>
      </c>
      <c r="T146" s="113">
        <f t="shared" si="4"/>
        <v>264808.99999930104</v>
      </c>
    </row>
    <row r="147" spans="1:20" ht="38.25">
      <c r="A147" s="123">
        <v>54</v>
      </c>
      <c r="B147" s="52">
        <v>626</v>
      </c>
      <c r="C147" s="52">
        <v>1120</v>
      </c>
      <c r="D147" s="51" t="s">
        <v>69</v>
      </c>
      <c r="E147" s="124" t="s">
        <v>70</v>
      </c>
      <c r="F147" s="118">
        <v>0</v>
      </c>
      <c r="G147" s="111">
        <v>57587960151</v>
      </c>
      <c r="H147" s="119">
        <f t="shared" si="0"/>
        <v>57587960151</v>
      </c>
      <c r="I147" s="129">
        <v>218028.85</v>
      </c>
      <c r="J147" s="112">
        <v>263222</v>
      </c>
      <c r="K147" s="111">
        <f t="shared" si="1"/>
        <v>57389989954.700005</v>
      </c>
      <c r="L147" s="130">
        <f t="shared" si="2"/>
        <v>-197970196.29999542</v>
      </c>
      <c r="M147" s="129">
        <v>257489.02312499346</v>
      </c>
      <c r="N147" s="112">
        <v>238326</v>
      </c>
      <c r="O147" s="119">
        <f t="shared" si="3"/>
        <v>61366328925.287193</v>
      </c>
      <c r="P147" s="78" t="s">
        <v>246</v>
      </c>
      <c r="Q147" s="75" t="s">
        <v>247</v>
      </c>
      <c r="R147" s="79" t="s">
        <v>254</v>
      </c>
      <c r="S147" s="75" t="s">
        <v>337</v>
      </c>
      <c r="T147" s="113">
        <f t="shared" si="4"/>
        <v>264130.00000229327</v>
      </c>
    </row>
    <row r="148" spans="1:20" ht="38.25">
      <c r="A148" s="123">
        <v>55</v>
      </c>
      <c r="B148" s="52">
        <v>627</v>
      </c>
      <c r="C148" s="52">
        <v>1119</v>
      </c>
      <c r="D148" s="51" t="s">
        <v>69</v>
      </c>
      <c r="E148" s="124" t="s">
        <v>71</v>
      </c>
      <c r="F148" s="118">
        <v>0</v>
      </c>
      <c r="G148" s="111">
        <v>118858500000</v>
      </c>
      <c r="H148" s="119">
        <f t="shared" si="0"/>
        <v>118858500000</v>
      </c>
      <c r="I148" s="129">
        <v>450000</v>
      </c>
      <c r="J148" s="112">
        <v>263222</v>
      </c>
      <c r="K148" s="111">
        <f t="shared" si="1"/>
        <v>118449900000</v>
      </c>
      <c r="L148" s="130">
        <f t="shared" si="2"/>
        <v>-408600000</v>
      </c>
      <c r="M148" s="129">
        <v>531443.70759304124</v>
      </c>
      <c r="N148" s="112">
        <v>238326</v>
      </c>
      <c r="O148" s="119">
        <f t="shared" si="3"/>
        <v>126656853055.81915</v>
      </c>
      <c r="P148" s="78" t="s">
        <v>246</v>
      </c>
      <c r="Q148" s="75" t="s">
        <v>247</v>
      </c>
      <c r="R148" s="79" t="s">
        <v>249</v>
      </c>
      <c r="S148" s="75" t="s">
        <v>398</v>
      </c>
      <c r="T148" s="113">
        <f t="shared" si="4"/>
        <v>264130</v>
      </c>
    </row>
    <row r="149" spans="1:20" ht="25.5">
      <c r="A149" s="123">
        <v>56</v>
      </c>
      <c r="B149" s="52">
        <v>628</v>
      </c>
      <c r="C149" s="52">
        <v>1117</v>
      </c>
      <c r="D149" s="51" t="s">
        <v>69</v>
      </c>
      <c r="E149" s="124" t="s">
        <v>72</v>
      </c>
      <c r="F149" s="118">
        <v>0</v>
      </c>
      <c r="G149" s="111">
        <v>632378717426</v>
      </c>
      <c r="H149" s="119">
        <f t="shared" si="0"/>
        <v>632378717426</v>
      </c>
      <c r="I149" s="129">
        <v>2394194.9700000002</v>
      </c>
      <c r="J149" s="112">
        <v>263222</v>
      </c>
      <c r="K149" s="111">
        <f t="shared" si="1"/>
        <v>630204788393.34009</v>
      </c>
      <c r="L149" s="130">
        <f t="shared" si="2"/>
        <v>-2173929032.6599121</v>
      </c>
      <c r="M149" s="129">
        <v>2827510.7812386896</v>
      </c>
      <c r="N149" s="112">
        <v>238326</v>
      </c>
      <c r="O149" s="119">
        <f t="shared" si="3"/>
        <v>673869334449.49194</v>
      </c>
      <c r="P149" s="78" t="s">
        <v>246</v>
      </c>
      <c r="Q149" s="75" t="s">
        <v>247</v>
      </c>
      <c r="R149" s="79" t="s">
        <v>254</v>
      </c>
      <c r="S149" s="75" t="s">
        <v>338</v>
      </c>
      <c r="T149" s="113">
        <f t="shared" si="4"/>
        <v>264129.99999995821</v>
      </c>
    </row>
    <row r="150" spans="1:20" ht="25.5">
      <c r="A150" s="123">
        <v>57</v>
      </c>
      <c r="B150" s="52">
        <v>629</v>
      </c>
      <c r="C150" s="52">
        <v>1123</v>
      </c>
      <c r="D150" s="51" t="s">
        <v>69</v>
      </c>
      <c r="E150" s="124" t="s">
        <v>73</v>
      </c>
      <c r="F150" s="118">
        <v>0</v>
      </c>
      <c r="G150" s="111">
        <v>187997776299</v>
      </c>
      <c r="H150" s="119">
        <f t="shared" si="0"/>
        <v>187997776299</v>
      </c>
      <c r="I150" s="129">
        <v>711762.3</v>
      </c>
      <c r="J150" s="112">
        <v>263222</v>
      </c>
      <c r="K150" s="111">
        <f t="shared" si="1"/>
        <v>187351496130.60001</v>
      </c>
      <c r="L150" s="130">
        <f t="shared" si="2"/>
        <v>-646280168.3999939</v>
      </c>
      <c r="M150" s="129">
        <v>840581.32363766781</v>
      </c>
      <c r="N150" s="112">
        <v>238326</v>
      </c>
      <c r="O150" s="119">
        <f t="shared" si="3"/>
        <v>200332384537.27081</v>
      </c>
      <c r="P150" s="78" t="s">
        <v>246</v>
      </c>
      <c r="Q150" s="75" t="s">
        <v>247</v>
      </c>
      <c r="R150" s="79" t="s">
        <v>249</v>
      </c>
      <c r="S150" s="75" t="s">
        <v>315</v>
      </c>
      <c r="T150" s="113">
        <f t="shared" si="4"/>
        <v>264130</v>
      </c>
    </row>
    <row r="151" spans="1:20" ht="38.25">
      <c r="A151" s="123">
        <v>58</v>
      </c>
      <c r="B151" s="52">
        <v>630</v>
      </c>
      <c r="C151" s="52">
        <v>1134</v>
      </c>
      <c r="D151" s="51" t="s">
        <v>69</v>
      </c>
      <c r="E151" s="124" t="s">
        <v>74</v>
      </c>
      <c r="F151" s="118">
        <v>0</v>
      </c>
      <c r="G151" s="111">
        <v>285485066336</v>
      </c>
      <c r="H151" s="119">
        <f t="shared" si="0"/>
        <v>285485066336</v>
      </c>
      <c r="I151" s="129">
        <v>1080850.5900000001</v>
      </c>
      <c r="J151" s="112">
        <v>263222</v>
      </c>
      <c r="K151" s="111">
        <f t="shared" si="1"/>
        <v>284503654000.98004</v>
      </c>
      <c r="L151" s="130">
        <f t="shared" si="2"/>
        <v>-981412335.0199585</v>
      </c>
      <c r="M151" s="129">
        <v>1276469.4331193918</v>
      </c>
      <c r="N151" s="112">
        <v>238326</v>
      </c>
      <c r="O151" s="119">
        <f t="shared" si="3"/>
        <v>304215854117.61218</v>
      </c>
      <c r="P151" s="78" t="s">
        <v>246</v>
      </c>
      <c r="Q151" s="75" t="s">
        <v>247</v>
      </c>
      <c r="R151" s="79" t="s">
        <v>249</v>
      </c>
      <c r="S151" s="75" t="s">
        <v>266</v>
      </c>
      <c r="T151" s="113">
        <f t="shared" si="4"/>
        <v>264129.99999935232</v>
      </c>
    </row>
    <row r="152" spans="1:20" ht="38.25">
      <c r="A152" s="123">
        <v>59</v>
      </c>
      <c r="B152" s="52">
        <v>631</v>
      </c>
      <c r="C152" s="52">
        <v>1135</v>
      </c>
      <c r="D152" s="51" t="s">
        <v>69</v>
      </c>
      <c r="E152" s="124" t="s">
        <v>75</v>
      </c>
      <c r="F152" s="118">
        <v>0</v>
      </c>
      <c r="G152" s="111">
        <v>547249018851</v>
      </c>
      <c r="H152" s="119">
        <f t="shared" si="0"/>
        <v>547249018851</v>
      </c>
      <c r="I152" s="129">
        <v>2071892.7</v>
      </c>
      <c r="J152" s="112">
        <v>263222</v>
      </c>
      <c r="K152" s="111">
        <f t="shared" si="1"/>
        <v>545367740279.39996</v>
      </c>
      <c r="L152" s="130">
        <f t="shared" si="2"/>
        <v>-1881278571.6000366</v>
      </c>
      <c r="M152" s="129">
        <v>2446876.3071621265</v>
      </c>
      <c r="N152" s="112">
        <v>238326</v>
      </c>
      <c r="O152" s="119">
        <f t="shared" si="3"/>
        <v>583154242780.72095</v>
      </c>
      <c r="P152" s="78" t="s">
        <v>246</v>
      </c>
      <c r="Q152" s="75" t="s">
        <v>247</v>
      </c>
      <c r="R152" s="79" t="s">
        <v>249</v>
      </c>
      <c r="S152" s="75" t="s">
        <v>316</v>
      </c>
      <c r="T152" s="113">
        <f t="shared" si="4"/>
        <v>264130</v>
      </c>
    </row>
    <row r="153" spans="1:20" ht="38.25">
      <c r="A153" s="123">
        <v>60</v>
      </c>
      <c r="B153" s="52">
        <v>632</v>
      </c>
      <c r="C153" s="52">
        <v>1137</v>
      </c>
      <c r="D153" s="51" t="s">
        <v>69</v>
      </c>
      <c r="E153" s="124" t="s">
        <v>76</v>
      </c>
      <c r="F153" s="118">
        <v>0</v>
      </c>
      <c r="G153" s="111">
        <v>215692519950</v>
      </c>
      <c r="H153" s="119">
        <f t="shared" si="0"/>
        <v>215692519950</v>
      </c>
      <c r="I153" s="129">
        <v>816615</v>
      </c>
      <c r="J153" s="112">
        <v>263222</v>
      </c>
      <c r="K153" s="111">
        <f t="shared" si="1"/>
        <v>214951033530</v>
      </c>
      <c r="L153" s="130">
        <f t="shared" si="2"/>
        <v>-741486420</v>
      </c>
      <c r="M153" s="129">
        <v>964410.89616909204</v>
      </c>
      <c r="N153" s="112">
        <v>238326</v>
      </c>
      <c r="O153" s="119">
        <f t="shared" si="3"/>
        <v>229844191240.39502</v>
      </c>
      <c r="P153" s="78" t="s">
        <v>246</v>
      </c>
      <c r="Q153" s="75" t="s">
        <v>247</v>
      </c>
      <c r="R153" s="79" t="s">
        <v>249</v>
      </c>
      <c r="S153" s="75" t="s">
        <v>317</v>
      </c>
      <c r="T153" s="113">
        <f t="shared" si="4"/>
        <v>264130</v>
      </c>
    </row>
    <row r="154" spans="1:20" ht="25.5">
      <c r="A154" s="123">
        <v>61</v>
      </c>
      <c r="B154" s="52">
        <v>633</v>
      </c>
      <c r="C154" s="52">
        <v>1138</v>
      </c>
      <c r="D154" s="51" t="s">
        <v>69</v>
      </c>
      <c r="E154" s="124" t="s">
        <v>77</v>
      </c>
      <c r="F154" s="118">
        <v>0</v>
      </c>
      <c r="G154" s="111">
        <v>68673800000</v>
      </c>
      <c r="H154" s="119">
        <f t="shared" si="0"/>
        <v>68673800000</v>
      </c>
      <c r="I154" s="129">
        <v>260000</v>
      </c>
      <c r="J154" s="112">
        <v>263222</v>
      </c>
      <c r="K154" s="111">
        <f t="shared" si="1"/>
        <v>68437720000</v>
      </c>
      <c r="L154" s="130">
        <f t="shared" si="2"/>
        <v>-236080000</v>
      </c>
      <c r="M154" s="129">
        <v>307056.36438709049</v>
      </c>
      <c r="N154" s="112">
        <v>238326</v>
      </c>
      <c r="O154" s="119">
        <f t="shared" si="3"/>
        <v>73179515098.917725</v>
      </c>
      <c r="P154" s="78" t="s">
        <v>246</v>
      </c>
      <c r="Q154" s="75" t="s">
        <v>247</v>
      </c>
      <c r="R154" s="79" t="s">
        <v>249</v>
      </c>
      <c r="S154" s="75" t="s">
        <v>318</v>
      </c>
      <c r="T154" s="113">
        <f t="shared" si="4"/>
        <v>264130</v>
      </c>
    </row>
    <row r="155" spans="1:20" ht="38.25">
      <c r="A155" s="123">
        <v>62</v>
      </c>
      <c r="B155" s="52">
        <v>634</v>
      </c>
      <c r="C155" s="52">
        <v>1139</v>
      </c>
      <c r="D155" s="51" t="s">
        <v>69</v>
      </c>
      <c r="E155" s="124" t="s">
        <v>78</v>
      </c>
      <c r="F155" s="118">
        <v>0</v>
      </c>
      <c r="G155" s="111">
        <v>501573361320</v>
      </c>
      <c r="H155" s="119">
        <f t="shared" si="0"/>
        <v>501573361320</v>
      </c>
      <c r="I155" s="129">
        <v>1898964</v>
      </c>
      <c r="J155" s="112">
        <v>263222</v>
      </c>
      <c r="K155" s="111">
        <f t="shared" si="1"/>
        <v>499849102008</v>
      </c>
      <c r="L155" s="130">
        <f t="shared" si="2"/>
        <v>-1724259312</v>
      </c>
      <c r="M155" s="129">
        <v>2242649.9305460271</v>
      </c>
      <c r="N155" s="112">
        <v>238326</v>
      </c>
      <c r="O155" s="119">
        <f t="shared" si="3"/>
        <v>534481787347.31244</v>
      </c>
      <c r="P155" s="78" t="s">
        <v>246</v>
      </c>
      <c r="Q155" s="75" t="s">
        <v>247</v>
      </c>
      <c r="R155" s="79" t="s">
        <v>252</v>
      </c>
      <c r="S155" s="75" t="s">
        <v>397</v>
      </c>
      <c r="T155" s="113">
        <f t="shared" si="4"/>
        <v>264130</v>
      </c>
    </row>
    <row r="156" spans="1:20" ht="38.25">
      <c r="A156" s="123">
        <v>63</v>
      </c>
      <c r="B156" s="52">
        <v>635</v>
      </c>
      <c r="C156" s="52">
        <v>1140</v>
      </c>
      <c r="D156" s="51" t="s">
        <v>69</v>
      </c>
      <c r="E156" s="124" t="s">
        <v>79</v>
      </c>
      <c r="F156" s="118">
        <v>0</v>
      </c>
      <c r="G156" s="111">
        <v>281708313728</v>
      </c>
      <c r="H156" s="119">
        <f t="shared" si="0"/>
        <v>281708313728</v>
      </c>
      <c r="I156" s="129">
        <v>1066551.75</v>
      </c>
      <c r="J156" s="112">
        <v>263222</v>
      </c>
      <c r="K156" s="111">
        <f t="shared" si="1"/>
        <v>280739884738.5</v>
      </c>
      <c r="L156" s="130">
        <f t="shared" si="2"/>
        <v>-968428989.5</v>
      </c>
      <c r="M156" s="129">
        <v>1259582.7030218809</v>
      </c>
      <c r="N156" s="112">
        <v>238326</v>
      </c>
      <c r="O156" s="119">
        <f t="shared" si="3"/>
        <v>300191307280.39282</v>
      </c>
      <c r="P156" s="78" t="s">
        <v>246</v>
      </c>
      <c r="Q156" s="75" t="s">
        <v>247</v>
      </c>
      <c r="R156" s="79" t="s">
        <v>252</v>
      </c>
      <c r="S156" s="75" t="s">
        <v>339</v>
      </c>
      <c r="T156" s="113">
        <f t="shared" si="4"/>
        <v>264130.0000004688</v>
      </c>
    </row>
    <row r="157" spans="1:20" ht="38.25">
      <c r="A157" s="123">
        <v>64</v>
      </c>
      <c r="B157" s="52">
        <v>1403</v>
      </c>
      <c r="C157" s="52">
        <v>1738</v>
      </c>
      <c r="D157" s="51" t="s">
        <v>195</v>
      </c>
      <c r="E157" s="124" t="s">
        <v>200</v>
      </c>
      <c r="F157" s="118">
        <v>0</v>
      </c>
      <c r="G157" s="111">
        <v>967485476052</v>
      </c>
      <c r="H157" s="119">
        <f t="shared" si="0"/>
        <v>967485476052</v>
      </c>
      <c r="I157" s="129">
        <v>3506805.21</v>
      </c>
      <c r="J157" s="112">
        <v>263222</v>
      </c>
      <c r="K157" s="111">
        <f t="shared" ref="K157:K204" si="5">J157*I157</f>
        <v>923068280986.62</v>
      </c>
      <c r="L157" s="130">
        <f t="shared" si="2"/>
        <v>-44417195065.380005</v>
      </c>
      <c r="M157" s="129">
        <f>I157*1.16076</f>
        <v>4070559.2155595999</v>
      </c>
      <c r="N157" s="112">
        <v>238326</v>
      </c>
      <c r="O157" s="119">
        <f t="shared" si="3"/>
        <v>970120095607.45715</v>
      </c>
      <c r="P157" s="78" t="s">
        <v>246</v>
      </c>
      <c r="Q157" s="75" t="s">
        <v>247</v>
      </c>
      <c r="R157" s="79" t="s">
        <v>249</v>
      </c>
      <c r="S157" s="75" t="s">
        <v>340</v>
      </c>
      <c r="T157" s="113">
        <f t="shared" si="4"/>
        <v>275888.00007856725</v>
      </c>
    </row>
    <row r="158" spans="1:20" ht="25.5">
      <c r="A158" s="123">
        <v>65</v>
      </c>
      <c r="B158" s="52">
        <v>1404</v>
      </c>
      <c r="C158" s="52">
        <v>1739</v>
      </c>
      <c r="D158" s="51" t="s">
        <v>195</v>
      </c>
      <c r="E158" s="124" t="s">
        <v>201</v>
      </c>
      <c r="F158" s="118">
        <v>0</v>
      </c>
      <c r="G158" s="111">
        <v>82886576812</v>
      </c>
      <c r="H158" s="119">
        <f t="shared" ref="H158:H176" si="6">G158-F158</f>
        <v>82886576812</v>
      </c>
      <c r="I158" s="129">
        <v>300435.59999999998</v>
      </c>
      <c r="J158" s="112">
        <v>263222</v>
      </c>
      <c r="K158" s="111">
        <f t="shared" si="5"/>
        <v>79081259503.199997</v>
      </c>
      <c r="L158" s="130">
        <f t="shared" ref="L158:L204" si="7">K158-H158</f>
        <v>-3805317308.8000031</v>
      </c>
      <c r="M158" s="129">
        <f>I158*1.16076</f>
        <v>348733.627056</v>
      </c>
      <c r="N158" s="112">
        <v>238326</v>
      </c>
      <c r="O158" s="119">
        <f t="shared" ref="O158:O204" si="8">N158*M158</f>
        <v>83112290401.74826</v>
      </c>
      <c r="P158" s="78" t="s">
        <v>246</v>
      </c>
      <c r="Q158" s="75" t="s">
        <v>247</v>
      </c>
      <c r="R158" s="79" t="s">
        <v>255</v>
      </c>
      <c r="S158" s="75" t="s">
        <v>416</v>
      </c>
      <c r="T158" s="113">
        <f t="shared" ref="T158:T204" si="9">H158/I158</f>
        <v>275887.99999733723</v>
      </c>
    </row>
    <row r="159" spans="1:20" ht="25.5">
      <c r="A159" s="123">
        <v>66</v>
      </c>
      <c r="B159" s="52">
        <v>1404</v>
      </c>
      <c r="C159" s="52">
        <v>1739</v>
      </c>
      <c r="D159" s="51" t="s">
        <v>195</v>
      </c>
      <c r="E159" s="124" t="s">
        <v>202</v>
      </c>
      <c r="F159" s="118">
        <v>0</v>
      </c>
      <c r="G159" s="111">
        <v>52384234000</v>
      </c>
      <c r="H159" s="119">
        <f t="shared" si="6"/>
        <v>52384234000</v>
      </c>
      <c r="I159" s="129">
        <v>189875</v>
      </c>
      <c r="J159" s="112">
        <v>263222</v>
      </c>
      <c r="K159" s="111">
        <f t="shared" si="5"/>
        <v>49979277250</v>
      </c>
      <c r="L159" s="130">
        <f t="shared" si="7"/>
        <v>-2404956750</v>
      </c>
      <c r="M159" s="129">
        <f>I159*1.16076-14.67</f>
        <v>220384.63499999998</v>
      </c>
      <c r="N159" s="112">
        <v>238326</v>
      </c>
      <c r="O159" s="119">
        <f t="shared" si="8"/>
        <v>52523388521.009995</v>
      </c>
      <c r="P159" s="78" t="s">
        <v>246</v>
      </c>
      <c r="Q159" s="75" t="s">
        <v>247</v>
      </c>
      <c r="R159" s="79" t="s">
        <v>253</v>
      </c>
      <c r="S159" s="75" t="s">
        <v>416</v>
      </c>
      <c r="T159" s="113">
        <f t="shared" si="9"/>
        <v>275888</v>
      </c>
    </row>
    <row r="160" spans="1:20" s="79" customFormat="1" ht="25.5">
      <c r="A160" s="123">
        <v>67</v>
      </c>
      <c r="B160" s="52">
        <v>1405</v>
      </c>
      <c r="C160" s="52">
        <v>1759</v>
      </c>
      <c r="D160" s="51" t="s">
        <v>195</v>
      </c>
      <c r="E160" s="124" t="s">
        <v>203</v>
      </c>
      <c r="F160" s="118">
        <v>0</v>
      </c>
      <c r="G160" s="111">
        <v>156971804997</v>
      </c>
      <c r="H160" s="119">
        <f t="shared" si="6"/>
        <v>156971804997</v>
      </c>
      <c r="I160" s="129">
        <v>568969.31000000006</v>
      </c>
      <c r="J160" s="112">
        <v>263222</v>
      </c>
      <c r="K160" s="111">
        <f t="shared" si="5"/>
        <v>149765239716.82001</v>
      </c>
      <c r="L160" s="130">
        <f t="shared" si="7"/>
        <v>-7206565280.1799927</v>
      </c>
      <c r="M160" s="129">
        <v>643552.38</v>
      </c>
      <c r="N160" s="112">
        <v>238326</v>
      </c>
      <c r="O160" s="119">
        <f t="shared" si="8"/>
        <v>153375264515.88</v>
      </c>
      <c r="P160" s="78" t="s">
        <v>246</v>
      </c>
      <c r="Q160" s="75" t="s">
        <v>247</v>
      </c>
      <c r="R160" s="79" t="s">
        <v>251</v>
      </c>
      <c r="S160" s="75" t="s">
        <v>416</v>
      </c>
      <c r="T160" s="113">
        <f t="shared" si="9"/>
        <v>275887.99999950785</v>
      </c>
    </row>
    <row r="161" spans="1:20" s="79" customFormat="1" ht="25.5">
      <c r="A161" s="123">
        <v>68</v>
      </c>
      <c r="B161" s="52">
        <v>1405</v>
      </c>
      <c r="C161" s="52">
        <v>1759</v>
      </c>
      <c r="D161" s="51" t="s">
        <v>195</v>
      </c>
      <c r="E161" s="124" t="s">
        <v>204</v>
      </c>
      <c r="F161" s="118">
        <v>0</v>
      </c>
      <c r="G161" s="111">
        <v>23872779003</v>
      </c>
      <c r="H161" s="119">
        <f t="shared" si="6"/>
        <v>23872779003</v>
      </c>
      <c r="I161" s="129">
        <v>86530.69</v>
      </c>
      <c r="J161" s="112">
        <v>263222</v>
      </c>
      <c r="K161" s="111">
        <f t="shared" si="5"/>
        <v>22776781283.18</v>
      </c>
      <c r="L161" s="130">
        <f t="shared" si="7"/>
        <v>-1095997719.8199997</v>
      </c>
      <c r="M161" s="129">
        <f>I161*1.14442-3.64</f>
        <v>99023.812249800001</v>
      </c>
      <c r="N161" s="112">
        <v>238326</v>
      </c>
      <c r="O161" s="119">
        <f t="shared" si="8"/>
        <v>23599949078.245834</v>
      </c>
      <c r="P161" s="78" t="s">
        <v>246</v>
      </c>
      <c r="Q161" s="75" t="s">
        <v>247</v>
      </c>
      <c r="R161" s="79" t="s">
        <v>251</v>
      </c>
      <c r="S161" s="75"/>
      <c r="T161" s="113">
        <f t="shared" si="9"/>
        <v>275888.00000323582</v>
      </c>
    </row>
    <row r="162" spans="1:20" s="79" customFormat="1" ht="25.5">
      <c r="A162" s="123">
        <v>69</v>
      </c>
      <c r="B162" s="52">
        <v>1406</v>
      </c>
      <c r="C162" s="52">
        <v>1760</v>
      </c>
      <c r="D162" s="51" t="s">
        <v>195</v>
      </c>
      <c r="E162" s="124" t="s">
        <v>205</v>
      </c>
      <c r="F162" s="118">
        <v>0</v>
      </c>
      <c r="G162" s="111">
        <v>13938206620</v>
      </c>
      <c r="H162" s="119">
        <f t="shared" si="6"/>
        <v>13938206620</v>
      </c>
      <c r="I162" s="129">
        <v>50521.25</v>
      </c>
      <c r="J162" s="112">
        <v>263222</v>
      </c>
      <c r="K162" s="111">
        <f t="shared" si="5"/>
        <v>13298304467.5</v>
      </c>
      <c r="L162" s="130">
        <f t="shared" si="7"/>
        <v>-639902152.5</v>
      </c>
      <c r="M162" s="129">
        <f t="shared" ref="M162:M169" si="10">I162*1.14442</f>
        <v>57817.528924999999</v>
      </c>
      <c r="N162" s="112">
        <v>238326</v>
      </c>
      <c r="O162" s="119">
        <f t="shared" si="8"/>
        <v>13779420398.57955</v>
      </c>
      <c r="P162" s="78" t="s">
        <v>246</v>
      </c>
      <c r="Q162" s="75" t="s">
        <v>247</v>
      </c>
      <c r="R162" s="79" t="s">
        <v>258</v>
      </c>
      <c r="S162" s="75" t="s">
        <v>341</v>
      </c>
      <c r="T162" s="113">
        <f t="shared" si="9"/>
        <v>275888</v>
      </c>
    </row>
    <row r="163" spans="1:20" s="79" customFormat="1" ht="38.25">
      <c r="A163" s="123">
        <v>70</v>
      </c>
      <c r="B163" s="52">
        <v>1407</v>
      </c>
      <c r="C163" s="52">
        <v>1768</v>
      </c>
      <c r="D163" s="51" t="s">
        <v>195</v>
      </c>
      <c r="E163" s="124" t="s">
        <v>206</v>
      </c>
      <c r="F163" s="118">
        <v>0</v>
      </c>
      <c r="G163" s="111">
        <v>78494922657</v>
      </c>
      <c r="H163" s="119">
        <f t="shared" si="6"/>
        <v>78494922657</v>
      </c>
      <c r="I163" s="129">
        <v>284517.34999999998</v>
      </c>
      <c r="J163" s="112">
        <v>263222</v>
      </c>
      <c r="K163" s="111">
        <f t="shared" si="5"/>
        <v>74891225901.699997</v>
      </c>
      <c r="L163" s="130">
        <f t="shared" si="7"/>
        <v>-3603696755.3000031</v>
      </c>
      <c r="M163" s="129">
        <f t="shared" si="10"/>
        <v>325607.34568699996</v>
      </c>
      <c r="N163" s="112">
        <v>238326</v>
      </c>
      <c r="O163" s="119">
        <f t="shared" si="8"/>
        <v>77600696268.199951</v>
      </c>
      <c r="P163" s="78" t="s">
        <v>246</v>
      </c>
      <c r="Q163" s="75" t="s">
        <v>247</v>
      </c>
      <c r="R163" s="79" t="s">
        <v>253</v>
      </c>
      <c r="S163" s="75" t="s">
        <v>342</v>
      </c>
      <c r="T163" s="113">
        <f t="shared" si="9"/>
        <v>275888.00000070297</v>
      </c>
    </row>
    <row r="164" spans="1:20" s="79" customFormat="1" ht="38.25">
      <c r="A164" s="123">
        <v>71</v>
      </c>
      <c r="B164" s="52">
        <v>1408</v>
      </c>
      <c r="C164" s="52">
        <v>1769</v>
      </c>
      <c r="D164" s="51" t="s">
        <v>195</v>
      </c>
      <c r="E164" s="124" t="s">
        <v>207</v>
      </c>
      <c r="F164" s="118">
        <v>0</v>
      </c>
      <c r="G164" s="111">
        <v>133546041803</v>
      </c>
      <c r="H164" s="119">
        <f t="shared" si="6"/>
        <v>133546041803</v>
      </c>
      <c r="I164" s="129">
        <v>484058.9</v>
      </c>
      <c r="J164" s="112">
        <v>263222</v>
      </c>
      <c r="K164" s="111">
        <f t="shared" si="5"/>
        <v>127414951775.8</v>
      </c>
      <c r="L164" s="130">
        <f t="shared" si="7"/>
        <v>-6131090027.1999969</v>
      </c>
      <c r="M164" s="129">
        <f t="shared" si="10"/>
        <v>553966.686338</v>
      </c>
      <c r="N164" s="112">
        <v>238326</v>
      </c>
      <c r="O164" s="119">
        <f t="shared" si="8"/>
        <v>132024664488.19019</v>
      </c>
      <c r="P164" s="78" t="s">
        <v>246</v>
      </c>
      <c r="Q164" s="75" t="s">
        <v>247</v>
      </c>
      <c r="R164" s="79" t="s">
        <v>253</v>
      </c>
      <c r="S164" s="75" t="s">
        <v>343</v>
      </c>
      <c r="T164" s="113">
        <f t="shared" si="9"/>
        <v>275887.99999958684</v>
      </c>
    </row>
    <row r="165" spans="1:20" s="79" customFormat="1" ht="25.5">
      <c r="A165" s="123">
        <v>72</v>
      </c>
      <c r="B165" s="52">
        <v>1409</v>
      </c>
      <c r="C165" s="52">
        <v>1773</v>
      </c>
      <c r="D165" s="51" t="s">
        <v>195</v>
      </c>
      <c r="E165" s="124" t="s">
        <v>208</v>
      </c>
      <c r="F165" s="118">
        <v>0</v>
      </c>
      <c r="G165" s="111">
        <v>13255866624</v>
      </c>
      <c r="H165" s="119">
        <f t="shared" si="6"/>
        <v>13255866624</v>
      </c>
      <c r="I165" s="129">
        <v>48048</v>
      </c>
      <c r="J165" s="112">
        <v>263222</v>
      </c>
      <c r="K165" s="111">
        <f t="shared" si="5"/>
        <v>12647290656</v>
      </c>
      <c r="L165" s="130">
        <f t="shared" si="7"/>
        <v>-608575968</v>
      </c>
      <c r="M165" s="129">
        <f t="shared" si="10"/>
        <v>54987.09216</v>
      </c>
      <c r="N165" s="112">
        <v>238326</v>
      </c>
      <c r="O165" s="119">
        <f t="shared" si="8"/>
        <v>13104853726.124161</v>
      </c>
      <c r="P165" s="78" t="s">
        <v>246</v>
      </c>
      <c r="Q165" s="75" t="s">
        <v>247</v>
      </c>
      <c r="R165" s="79" t="s">
        <v>258</v>
      </c>
      <c r="S165" s="75" t="s">
        <v>344</v>
      </c>
      <c r="T165" s="113">
        <f t="shared" si="9"/>
        <v>275888</v>
      </c>
    </row>
    <row r="166" spans="1:20" s="79" customFormat="1" ht="38.25">
      <c r="A166" s="123">
        <v>73</v>
      </c>
      <c r="B166" s="52">
        <v>1410</v>
      </c>
      <c r="C166" s="52">
        <v>1824</v>
      </c>
      <c r="D166" s="51" t="s">
        <v>195</v>
      </c>
      <c r="E166" s="124" t="s">
        <v>209</v>
      </c>
      <c r="F166" s="118">
        <v>0</v>
      </c>
      <c r="G166" s="111">
        <v>146299964421</v>
      </c>
      <c r="H166" s="119">
        <f t="shared" si="6"/>
        <v>146299964421</v>
      </c>
      <c r="I166" s="129">
        <v>530287.52</v>
      </c>
      <c r="J166" s="112">
        <v>263222</v>
      </c>
      <c r="K166" s="111">
        <f t="shared" si="5"/>
        <v>139583341589.44</v>
      </c>
      <c r="L166" s="130">
        <f t="shared" si="7"/>
        <v>-6716622831.5599976</v>
      </c>
      <c r="M166" s="129">
        <f t="shared" si="10"/>
        <v>606871.64363840001</v>
      </c>
      <c r="N166" s="112">
        <v>238326</v>
      </c>
      <c r="O166" s="119">
        <f t="shared" si="8"/>
        <v>144633291341.76532</v>
      </c>
      <c r="P166" s="78" t="s">
        <v>246</v>
      </c>
      <c r="Q166" s="75" t="s">
        <v>247</v>
      </c>
      <c r="R166" s="79" t="s">
        <v>249</v>
      </c>
      <c r="S166" s="75" t="s">
        <v>345</v>
      </c>
      <c r="T166" s="113">
        <f t="shared" si="9"/>
        <v>275888.0020804563</v>
      </c>
    </row>
    <row r="167" spans="1:20" s="79" customFormat="1" ht="38.25">
      <c r="A167" s="123">
        <v>74</v>
      </c>
      <c r="B167" s="52">
        <v>1411</v>
      </c>
      <c r="C167" s="52">
        <v>1830</v>
      </c>
      <c r="D167" s="51" t="s">
        <v>195</v>
      </c>
      <c r="E167" s="124" t="s">
        <v>210</v>
      </c>
      <c r="F167" s="118">
        <v>0</v>
      </c>
      <c r="G167" s="111">
        <v>70329981294</v>
      </c>
      <c r="H167" s="119">
        <f t="shared" si="6"/>
        <v>70329981294</v>
      </c>
      <c r="I167" s="129">
        <v>254922.22</v>
      </c>
      <c r="J167" s="112">
        <v>263222</v>
      </c>
      <c r="K167" s="111">
        <f t="shared" si="5"/>
        <v>67101136592.840004</v>
      </c>
      <c r="L167" s="130">
        <f t="shared" si="7"/>
        <v>-3228844701.159996</v>
      </c>
      <c r="M167" s="129">
        <f t="shared" si="10"/>
        <v>291738.08701239998</v>
      </c>
      <c r="N167" s="112">
        <v>238326</v>
      </c>
      <c r="O167" s="119">
        <f t="shared" si="8"/>
        <v>69528771325.31723</v>
      </c>
      <c r="P167" s="78" t="s">
        <v>246</v>
      </c>
      <c r="Q167" s="75" t="s">
        <v>247</v>
      </c>
      <c r="R167" s="79" t="s">
        <v>250</v>
      </c>
      <c r="S167" s="75" t="s">
        <v>346</v>
      </c>
      <c r="T167" s="113">
        <f t="shared" si="9"/>
        <v>275887.99946116901</v>
      </c>
    </row>
    <row r="168" spans="1:20" s="79" customFormat="1" ht="38.25">
      <c r="A168" s="123">
        <v>75</v>
      </c>
      <c r="B168" s="52">
        <v>1416</v>
      </c>
      <c r="C168" s="52">
        <v>1936</v>
      </c>
      <c r="D168" s="51" t="s">
        <v>195</v>
      </c>
      <c r="E168" s="124" t="s">
        <v>211</v>
      </c>
      <c r="F168" s="118">
        <v>0</v>
      </c>
      <c r="G168" s="111">
        <v>235198219106</v>
      </c>
      <c r="H168" s="119">
        <f t="shared" si="6"/>
        <v>235198219106</v>
      </c>
      <c r="I168" s="129">
        <v>852513.41</v>
      </c>
      <c r="J168" s="112">
        <v>263222</v>
      </c>
      <c r="K168" s="111">
        <f t="shared" si="5"/>
        <v>224400284807.02002</v>
      </c>
      <c r="L168" s="130">
        <f t="shared" si="7"/>
        <v>-10797934298.97998</v>
      </c>
      <c r="M168" s="129">
        <f t="shared" si="10"/>
        <v>975633.39667220006</v>
      </c>
      <c r="N168" s="112">
        <v>238326</v>
      </c>
      <c r="O168" s="119">
        <f t="shared" si="8"/>
        <v>232518804895.29877</v>
      </c>
      <c r="P168" s="78" t="s">
        <v>246</v>
      </c>
      <c r="Q168" s="75" t="s">
        <v>247</v>
      </c>
      <c r="R168" s="79" t="s">
        <v>252</v>
      </c>
      <c r="S168" s="75" t="s">
        <v>347</v>
      </c>
      <c r="T168" s="113">
        <f t="shared" si="9"/>
        <v>275887.99935240898</v>
      </c>
    </row>
    <row r="169" spans="1:20" s="79" customFormat="1" ht="38.25">
      <c r="A169" s="123">
        <v>76</v>
      </c>
      <c r="B169" s="52">
        <v>1417</v>
      </c>
      <c r="C169" s="52">
        <v>1938</v>
      </c>
      <c r="D169" s="51" t="s">
        <v>195</v>
      </c>
      <c r="E169" s="124" t="s">
        <v>212</v>
      </c>
      <c r="F169" s="118">
        <v>0</v>
      </c>
      <c r="G169" s="111">
        <v>134971378531</v>
      </c>
      <c r="H169" s="119">
        <f t="shared" si="6"/>
        <v>134971378531</v>
      </c>
      <c r="I169" s="129">
        <v>489225.26</v>
      </c>
      <c r="J169" s="112">
        <v>263222</v>
      </c>
      <c r="K169" s="111">
        <f t="shared" si="5"/>
        <v>128774851387.72</v>
      </c>
      <c r="L169" s="130">
        <f t="shared" si="7"/>
        <v>-6196527143.2799988</v>
      </c>
      <c r="M169" s="129">
        <f t="shared" si="10"/>
        <v>559879.17204920005</v>
      </c>
      <c r="N169" s="112">
        <v>238326</v>
      </c>
      <c r="O169" s="119">
        <f t="shared" si="8"/>
        <v>133433763557.79765</v>
      </c>
      <c r="P169" s="78" t="s">
        <v>246</v>
      </c>
      <c r="Q169" s="75" t="s">
        <v>247</v>
      </c>
      <c r="R169" s="79" t="s">
        <v>249</v>
      </c>
      <c r="S169" s="75" t="s">
        <v>348</v>
      </c>
      <c r="T169" s="113">
        <f t="shared" si="9"/>
        <v>275888.00000024529</v>
      </c>
    </row>
    <row r="170" spans="1:20" s="79" customFormat="1" ht="38.25">
      <c r="A170" s="123">
        <v>77</v>
      </c>
      <c r="B170" s="52">
        <v>1419</v>
      </c>
      <c r="C170" s="52">
        <v>2022</v>
      </c>
      <c r="D170" s="51" t="s">
        <v>195</v>
      </c>
      <c r="E170" s="124" t="s">
        <v>213</v>
      </c>
      <c r="F170" s="118">
        <v>0</v>
      </c>
      <c r="G170" s="111">
        <v>688761215262</v>
      </c>
      <c r="H170" s="119">
        <f t="shared" si="6"/>
        <v>688761215262</v>
      </c>
      <c r="I170" s="129">
        <v>2496524.73</v>
      </c>
      <c r="J170" s="112">
        <v>263222</v>
      </c>
      <c r="K170" s="111">
        <f t="shared" si="5"/>
        <v>657140232480.05994</v>
      </c>
      <c r="L170" s="130">
        <f t="shared" si="7"/>
        <v>-31620982781.940063</v>
      </c>
      <c r="M170" s="129">
        <f t="shared" ref="M170:M175" si="11">I170*1.13171</f>
        <v>2825342.0021882998</v>
      </c>
      <c r="N170" s="112">
        <v>238326</v>
      </c>
      <c r="O170" s="119">
        <f t="shared" si="8"/>
        <v>673352458013.52869</v>
      </c>
      <c r="P170" s="78" t="s">
        <v>246</v>
      </c>
      <c r="Q170" s="75" t="s">
        <v>247</v>
      </c>
      <c r="R170" s="79" t="s">
        <v>249</v>
      </c>
      <c r="S170" s="75" t="s">
        <v>349</v>
      </c>
      <c r="T170" s="113">
        <f t="shared" si="9"/>
        <v>275888.00022101123</v>
      </c>
    </row>
    <row r="171" spans="1:20" s="79" customFormat="1" ht="38.25">
      <c r="A171" s="123">
        <v>78</v>
      </c>
      <c r="B171" s="52">
        <v>1420</v>
      </c>
      <c r="C171" s="52">
        <v>2025</v>
      </c>
      <c r="D171" s="51" t="s">
        <v>195</v>
      </c>
      <c r="E171" s="124" t="s">
        <v>214</v>
      </c>
      <c r="F171" s="118">
        <v>0</v>
      </c>
      <c r="G171" s="111">
        <v>30789189084</v>
      </c>
      <c r="H171" s="119">
        <f t="shared" si="6"/>
        <v>30789189084</v>
      </c>
      <c r="I171" s="129">
        <v>111600.32000000001</v>
      </c>
      <c r="J171" s="112">
        <v>263222</v>
      </c>
      <c r="K171" s="111">
        <f t="shared" si="5"/>
        <v>29375659431.040001</v>
      </c>
      <c r="L171" s="130">
        <f t="shared" si="7"/>
        <v>-1413529652.9599991</v>
      </c>
      <c r="M171" s="129">
        <f t="shared" si="11"/>
        <v>126299.1981472</v>
      </c>
      <c r="N171" s="112">
        <v>238326</v>
      </c>
      <c r="O171" s="119">
        <f t="shared" si="8"/>
        <v>30100382697.629589</v>
      </c>
      <c r="P171" s="78" t="s">
        <v>246</v>
      </c>
      <c r="Q171" s="75" t="s">
        <v>247</v>
      </c>
      <c r="R171" s="79" t="s">
        <v>263</v>
      </c>
      <c r="S171" s="75" t="s">
        <v>350</v>
      </c>
      <c r="T171" s="113">
        <f t="shared" si="9"/>
        <v>275887.99999856629</v>
      </c>
    </row>
    <row r="172" spans="1:20" s="79" customFormat="1" ht="38.25">
      <c r="A172" s="123">
        <v>79</v>
      </c>
      <c r="B172" s="52">
        <v>1421</v>
      </c>
      <c r="C172" s="52">
        <v>2027</v>
      </c>
      <c r="D172" s="51" t="s">
        <v>195</v>
      </c>
      <c r="E172" s="124" t="s">
        <v>215</v>
      </c>
      <c r="F172" s="118">
        <v>0</v>
      </c>
      <c r="G172" s="111">
        <v>77380831735</v>
      </c>
      <c r="H172" s="119">
        <f t="shared" si="6"/>
        <v>77380831735</v>
      </c>
      <c r="I172" s="129">
        <v>280479.15000000002</v>
      </c>
      <c r="J172" s="112">
        <v>263222</v>
      </c>
      <c r="K172" s="111">
        <f t="shared" si="5"/>
        <v>73828282821.300003</v>
      </c>
      <c r="L172" s="130">
        <f t="shared" si="7"/>
        <v>-3552548913.6999969</v>
      </c>
      <c r="M172" s="129">
        <f t="shared" si="11"/>
        <v>317421.0588465</v>
      </c>
      <c r="N172" s="112">
        <v>238326</v>
      </c>
      <c r="O172" s="119">
        <f t="shared" si="8"/>
        <v>75649691270.650955</v>
      </c>
      <c r="P172" s="78" t="s">
        <v>246</v>
      </c>
      <c r="Q172" s="75" t="s">
        <v>247</v>
      </c>
      <c r="R172" s="79" t="s">
        <v>257</v>
      </c>
      <c r="S172" s="75" t="s">
        <v>351</v>
      </c>
      <c r="T172" s="113">
        <f t="shared" si="9"/>
        <v>275887.9999992869</v>
      </c>
    </row>
    <row r="173" spans="1:20" s="79" customFormat="1" ht="25.5">
      <c r="A173" s="123">
        <v>80</v>
      </c>
      <c r="B173" s="52">
        <v>1422</v>
      </c>
      <c r="C173" s="52">
        <v>2029</v>
      </c>
      <c r="D173" s="51" t="s">
        <v>195</v>
      </c>
      <c r="E173" s="124" t="s">
        <v>216</v>
      </c>
      <c r="F173" s="118">
        <v>0</v>
      </c>
      <c r="G173" s="111">
        <v>170100571675</v>
      </c>
      <c r="H173" s="119">
        <f t="shared" si="6"/>
        <v>170100571675</v>
      </c>
      <c r="I173" s="129">
        <v>616556.62</v>
      </c>
      <c r="J173" s="112">
        <v>263222</v>
      </c>
      <c r="K173" s="111">
        <f t="shared" si="5"/>
        <v>162291266629.63998</v>
      </c>
      <c r="L173" s="130">
        <f t="shared" si="7"/>
        <v>-7809305045.3600159</v>
      </c>
      <c r="M173" s="129">
        <f t="shared" si="11"/>
        <v>697763.29242019996</v>
      </c>
      <c r="N173" s="112">
        <v>238326</v>
      </c>
      <c r="O173" s="119">
        <f t="shared" si="8"/>
        <v>166295134429.33658</v>
      </c>
      <c r="P173" s="78" t="s">
        <v>246</v>
      </c>
      <c r="Q173" s="75" t="s">
        <v>247</v>
      </c>
      <c r="R173" s="79" t="s">
        <v>262</v>
      </c>
      <c r="S173" s="75" t="s">
        <v>374</v>
      </c>
      <c r="T173" s="113">
        <f t="shared" si="9"/>
        <v>275887.99821012386</v>
      </c>
    </row>
    <row r="174" spans="1:20" s="79" customFormat="1" ht="38.25">
      <c r="A174" s="123">
        <v>81</v>
      </c>
      <c r="B174" s="52">
        <v>1424</v>
      </c>
      <c r="C174" s="52">
        <v>2034</v>
      </c>
      <c r="D174" s="51" t="s">
        <v>195</v>
      </c>
      <c r="E174" s="124" t="s">
        <v>217</v>
      </c>
      <c r="F174" s="118">
        <v>0</v>
      </c>
      <c r="G174" s="111">
        <v>15063484800</v>
      </c>
      <c r="H174" s="119">
        <f t="shared" si="6"/>
        <v>15063484800</v>
      </c>
      <c r="I174" s="129">
        <v>54600</v>
      </c>
      <c r="J174" s="112">
        <v>263222</v>
      </c>
      <c r="K174" s="111">
        <f t="shared" si="5"/>
        <v>14371921200</v>
      </c>
      <c r="L174" s="130">
        <f t="shared" si="7"/>
        <v>-691563600</v>
      </c>
      <c r="M174" s="129">
        <f t="shared" si="11"/>
        <v>61791.366000000002</v>
      </c>
      <c r="N174" s="112">
        <v>238326</v>
      </c>
      <c r="O174" s="119">
        <f t="shared" si="8"/>
        <v>14726489093.316</v>
      </c>
      <c r="P174" s="78" t="s">
        <v>246</v>
      </c>
      <c r="Q174" s="75" t="s">
        <v>247</v>
      </c>
      <c r="R174" s="79" t="s">
        <v>249</v>
      </c>
      <c r="S174" s="75" t="s">
        <v>352</v>
      </c>
      <c r="T174" s="113">
        <f t="shared" si="9"/>
        <v>275888</v>
      </c>
    </row>
    <row r="175" spans="1:20" s="79" customFormat="1" ht="38.25">
      <c r="A175" s="123">
        <v>82</v>
      </c>
      <c r="B175" s="52">
        <v>1425</v>
      </c>
      <c r="C175" s="52">
        <v>2035</v>
      </c>
      <c r="D175" s="51" t="s">
        <v>195</v>
      </c>
      <c r="E175" s="124" t="s">
        <v>218</v>
      </c>
      <c r="F175" s="118">
        <v>0</v>
      </c>
      <c r="G175" s="111">
        <v>28055708161</v>
      </c>
      <c r="H175" s="119">
        <f t="shared" si="6"/>
        <v>28055708161</v>
      </c>
      <c r="I175" s="129">
        <v>101692.38</v>
      </c>
      <c r="J175" s="112">
        <v>263222</v>
      </c>
      <c r="K175" s="111">
        <f t="shared" si="5"/>
        <v>26767671648.360001</v>
      </c>
      <c r="L175" s="130">
        <f t="shared" si="7"/>
        <v>-1288036512.6399994</v>
      </c>
      <c r="M175" s="129">
        <f t="shared" si="11"/>
        <v>115086.2833698</v>
      </c>
      <c r="N175" s="112">
        <v>238326</v>
      </c>
      <c r="O175" s="119">
        <f t="shared" si="8"/>
        <v>27428053570.390957</v>
      </c>
      <c r="P175" s="78" t="s">
        <v>246</v>
      </c>
      <c r="Q175" s="75" t="s">
        <v>247</v>
      </c>
      <c r="R175" s="79" t="s">
        <v>254</v>
      </c>
      <c r="S175" s="75" t="s">
        <v>353</v>
      </c>
      <c r="T175" s="113">
        <f t="shared" si="9"/>
        <v>275888.00813787623</v>
      </c>
    </row>
    <row r="176" spans="1:20" s="79" customFormat="1" ht="38.25">
      <c r="A176" s="123">
        <v>83</v>
      </c>
      <c r="B176" s="52">
        <v>1425</v>
      </c>
      <c r="C176" s="52">
        <v>2035</v>
      </c>
      <c r="D176" s="51" t="s">
        <v>195</v>
      </c>
      <c r="E176" s="124" t="s">
        <v>219</v>
      </c>
      <c r="F176" s="118">
        <v>0</v>
      </c>
      <c r="G176" s="111">
        <v>67955669439</v>
      </c>
      <c r="H176" s="119">
        <f t="shared" si="6"/>
        <v>67955669439</v>
      </c>
      <c r="I176" s="129">
        <v>246316.15</v>
      </c>
      <c r="J176" s="112">
        <v>263222</v>
      </c>
      <c r="K176" s="111">
        <f t="shared" si="5"/>
        <v>64835829635.299995</v>
      </c>
      <c r="L176" s="130">
        <f t="shared" si="7"/>
        <v>-3119839803.7000046</v>
      </c>
      <c r="M176" s="129">
        <f>I176*1.13171-3.16</f>
        <v>278755.29011649999</v>
      </c>
      <c r="N176" s="112">
        <v>238326</v>
      </c>
      <c r="O176" s="119">
        <f t="shared" si="8"/>
        <v>66434633272.304977</v>
      </c>
      <c r="P176" s="78" t="s">
        <v>246</v>
      </c>
      <c r="Q176" s="75" t="s">
        <v>247</v>
      </c>
      <c r="R176" s="79" t="s">
        <v>254</v>
      </c>
      <c r="S176" s="75" t="s">
        <v>354</v>
      </c>
      <c r="T176" s="113">
        <f t="shared" si="9"/>
        <v>275887.9977581657</v>
      </c>
    </row>
    <row r="177" spans="1:20" s="79" customFormat="1" ht="38.25">
      <c r="A177" s="123">
        <v>84</v>
      </c>
      <c r="B177" s="52">
        <v>1429</v>
      </c>
      <c r="C177" s="52">
        <v>2166</v>
      </c>
      <c r="D177" s="51" t="s">
        <v>195</v>
      </c>
      <c r="E177" s="124" t="s">
        <v>220</v>
      </c>
      <c r="F177" s="118">
        <v>0</v>
      </c>
      <c r="G177" s="111">
        <v>67746563165</v>
      </c>
      <c r="H177" s="119">
        <v>67746563165</v>
      </c>
      <c r="I177" s="129">
        <v>245558.21</v>
      </c>
      <c r="J177" s="112">
        <v>263222</v>
      </c>
      <c r="K177" s="111">
        <f t="shared" si="5"/>
        <v>64636323152.619995</v>
      </c>
      <c r="L177" s="130">
        <f t="shared" si="7"/>
        <v>-3110240012.3800049</v>
      </c>
      <c r="M177" s="129">
        <f>I177*1.15715</f>
        <v>284147.68270149996</v>
      </c>
      <c r="N177" s="112">
        <v>238326</v>
      </c>
      <c r="O177" s="119">
        <f t="shared" si="8"/>
        <v>67719780627.517677</v>
      </c>
      <c r="P177" s="78" t="s">
        <v>246</v>
      </c>
      <c r="Q177" s="75" t="s">
        <v>247</v>
      </c>
      <c r="R177" s="79" t="s">
        <v>250</v>
      </c>
      <c r="S177" s="75" t="s">
        <v>355</v>
      </c>
      <c r="T177" s="113">
        <f t="shared" si="9"/>
        <v>275887.99887814786</v>
      </c>
    </row>
    <row r="178" spans="1:20" s="79" customFormat="1" ht="38.25">
      <c r="A178" s="123">
        <v>85</v>
      </c>
      <c r="B178" s="52">
        <v>1431</v>
      </c>
      <c r="C178" s="52">
        <v>2176</v>
      </c>
      <c r="D178" s="51" t="s">
        <v>195</v>
      </c>
      <c r="E178" s="124" t="s">
        <v>221</v>
      </c>
      <c r="F178" s="118">
        <v>0</v>
      </c>
      <c r="G178" s="111">
        <v>36438108860</v>
      </c>
      <c r="H178" s="119">
        <f t="shared" ref="H178:H204" si="12">G178-F178</f>
        <v>36438108860</v>
      </c>
      <c r="I178" s="129">
        <v>132075.73000000001</v>
      </c>
      <c r="J178" s="112">
        <v>263222</v>
      </c>
      <c r="K178" s="111">
        <f t="shared" si="5"/>
        <v>34765237802.060005</v>
      </c>
      <c r="L178" s="130">
        <f t="shared" si="7"/>
        <v>-1672871057.9399948</v>
      </c>
      <c r="M178" s="129">
        <f>I178*1.15715</f>
        <v>152831.43096950001</v>
      </c>
      <c r="N178" s="112">
        <v>238326</v>
      </c>
      <c r="O178" s="119">
        <f t="shared" si="8"/>
        <v>36423703617.237061</v>
      </c>
      <c r="P178" s="78" t="s">
        <v>246</v>
      </c>
      <c r="Q178" s="75" t="s">
        <v>247</v>
      </c>
      <c r="R178" s="79" t="s">
        <v>249</v>
      </c>
      <c r="S178" s="75" t="s">
        <v>356</v>
      </c>
      <c r="T178" s="113">
        <f t="shared" si="9"/>
        <v>275887.99895332771</v>
      </c>
    </row>
    <row r="179" spans="1:20" s="79" customFormat="1" ht="38.25">
      <c r="A179" s="123">
        <v>86</v>
      </c>
      <c r="B179" s="52">
        <v>1432</v>
      </c>
      <c r="C179" s="52">
        <v>2179</v>
      </c>
      <c r="D179" s="51" t="s">
        <v>195</v>
      </c>
      <c r="E179" s="124" t="s">
        <v>222</v>
      </c>
      <c r="F179" s="118">
        <v>0</v>
      </c>
      <c r="G179" s="111">
        <v>468445740106</v>
      </c>
      <c r="H179" s="119">
        <f t="shared" si="12"/>
        <v>468445740106</v>
      </c>
      <c r="I179" s="129">
        <v>1697956.2</v>
      </c>
      <c r="J179" s="112">
        <v>263222</v>
      </c>
      <c r="K179" s="111">
        <f t="shared" si="5"/>
        <v>446939426876.39996</v>
      </c>
      <c r="L179" s="130">
        <f t="shared" si="7"/>
        <v>-21506313229.600037</v>
      </c>
      <c r="M179" s="129">
        <f>I179*1.15715</f>
        <v>1964790.0168299999</v>
      </c>
      <c r="N179" s="112">
        <v>238326</v>
      </c>
      <c r="O179" s="119">
        <f t="shared" si="8"/>
        <v>468260545551.02655</v>
      </c>
      <c r="P179" s="78" t="s">
        <v>246</v>
      </c>
      <c r="Q179" s="75" t="s">
        <v>247</v>
      </c>
      <c r="R179" s="79" t="s">
        <v>249</v>
      </c>
      <c r="S179" s="75" t="s">
        <v>357</v>
      </c>
      <c r="T179" s="113">
        <f t="shared" si="9"/>
        <v>275888.00000023557</v>
      </c>
    </row>
    <row r="180" spans="1:20" s="79" customFormat="1" ht="38.25">
      <c r="A180" s="123">
        <v>87</v>
      </c>
      <c r="B180" s="52">
        <v>1433</v>
      </c>
      <c r="C180" s="52">
        <v>2180</v>
      </c>
      <c r="D180" s="51" t="s">
        <v>195</v>
      </c>
      <c r="E180" s="124" t="s">
        <v>223</v>
      </c>
      <c r="F180" s="118">
        <v>0</v>
      </c>
      <c r="G180" s="111">
        <v>26139946579</v>
      </c>
      <c r="H180" s="119">
        <f t="shared" si="12"/>
        <v>26139946579</v>
      </c>
      <c r="I180" s="129">
        <v>94748.4</v>
      </c>
      <c r="J180" s="112">
        <v>263222</v>
      </c>
      <c r="K180" s="111">
        <f t="shared" si="5"/>
        <v>24939863344.799999</v>
      </c>
      <c r="L180" s="130">
        <f t="shared" si="7"/>
        <v>-1200083234.2000008</v>
      </c>
      <c r="M180" s="129">
        <f>I180*1.15715</f>
        <v>109638.11105999998</v>
      </c>
      <c r="N180" s="112">
        <v>238326</v>
      </c>
      <c r="O180" s="119">
        <f t="shared" si="8"/>
        <v>26129612456.485554</v>
      </c>
      <c r="P180" s="78" t="s">
        <v>246</v>
      </c>
      <c r="Q180" s="75" t="s">
        <v>247</v>
      </c>
      <c r="R180" s="79" t="s">
        <v>249</v>
      </c>
      <c r="S180" s="75" t="s">
        <v>358</v>
      </c>
      <c r="T180" s="113">
        <f t="shared" si="9"/>
        <v>275887.99999788916</v>
      </c>
    </row>
    <row r="181" spans="1:20" s="79" customFormat="1" ht="25.5">
      <c r="A181" s="123">
        <v>88</v>
      </c>
      <c r="B181" s="52">
        <v>2033</v>
      </c>
      <c r="C181" s="52">
        <v>2265</v>
      </c>
      <c r="D181" s="51" t="s">
        <v>195</v>
      </c>
      <c r="E181" s="124" t="s">
        <v>245</v>
      </c>
      <c r="F181" s="118">
        <v>469233069.27999997</v>
      </c>
      <c r="G181" s="111">
        <v>0</v>
      </c>
      <c r="H181" s="119">
        <f t="shared" si="12"/>
        <v>-469233069.27999997</v>
      </c>
      <c r="I181" s="129">
        <v>-1700.81</v>
      </c>
      <c r="J181" s="112">
        <v>263222</v>
      </c>
      <c r="K181" s="111">
        <f t="shared" si="5"/>
        <v>-447690609.81999999</v>
      </c>
      <c r="L181" s="119">
        <f t="shared" si="7"/>
        <v>21542459.459999979</v>
      </c>
      <c r="M181" s="129">
        <f>I181*1.15715</f>
        <v>-1968.0922914999999</v>
      </c>
      <c r="N181" s="112">
        <v>238326</v>
      </c>
      <c r="O181" s="119">
        <f t="shared" si="8"/>
        <v>-469047563.46402895</v>
      </c>
      <c r="P181" s="78"/>
      <c r="Q181" s="75"/>
      <c r="R181" s="79" t="s">
        <v>245</v>
      </c>
      <c r="S181" s="75" t="s">
        <v>359</v>
      </c>
      <c r="T181" s="113">
        <f t="shared" si="9"/>
        <v>275888</v>
      </c>
    </row>
    <row r="182" spans="1:20" s="79" customFormat="1" ht="25.5">
      <c r="A182" s="123">
        <v>89</v>
      </c>
      <c r="B182" s="52">
        <v>1434</v>
      </c>
      <c r="C182" s="52">
        <v>2181</v>
      </c>
      <c r="D182" s="51" t="s">
        <v>195</v>
      </c>
      <c r="E182" s="124" t="s">
        <v>224</v>
      </c>
      <c r="F182" s="118">
        <v>0</v>
      </c>
      <c r="G182" s="111">
        <v>106457040504</v>
      </c>
      <c r="H182" s="119">
        <f t="shared" si="12"/>
        <v>106457040504</v>
      </c>
      <c r="I182" s="129">
        <v>385870.5</v>
      </c>
      <c r="J182" s="112">
        <v>263222</v>
      </c>
      <c r="K182" s="111">
        <f t="shared" si="5"/>
        <v>101569604751</v>
      </c>
      <c r="L182" s="130">
        <f t="shared" si="7"/>
        <v>-4887435753</v>
      </c>
      <c r="M182" s="129">
        <f>I182*1.15715+9.12</f>
        <v>446519.16907499998</v>
      </c>
      <c r="N182" s="112">
        <v>238326</v>
      </c>
      <c r="O182" s="119">
        <f t="shared" si="8"/>
        <v>106417127488.96844</v>
      </c>
      <c r="P182" s="78" t="s">
        <v>246</v>
      </c>
      <c r="Q182" s="75" t="s">
        <v>247</v>
      </c>
      <c r="R182" s="79" t="s">
        <v>249</v>
      </c>
      <c r="S182" s="75" t="s">
        <v>360</v>
      </c>
      <c r="T182" s="113">
        <f t="shared" si="9"/>
        <v>275888</v>
      </c>
    </row>
    <row r="183" spans="1:20" s="79" customFormat="1" ht="38.25">
      <c r="A183" s="123">
        <v>90</v>
      </c>
      <c r="B183" s="52">
        <v>1562</v>
      </c>
      <c r="C183" s="52">
        <v>1842</v>
      </c>
      <c r="D183" s="51" t="s">
        <v>196</v>
      </c>
      <c r="E183" s="124" t="s">
        <v>225</v>
      </c>
      <c r="F183" s="118">
        <v>0</v>
      </c>
      <c r="G183" s="111">
        <v>74839024970</v>
      </c>
      <c r="H183" s="119">
        <f t="shared" si="12"/>
        <v>74839024970</v>
      </c>
      <c r="I183" s="129">
        <v>264881.27</v>
      </c>
      <c r="J183" s="112">
        <v>263222</v>
      </c>
      <c r="K183" s="111">
        <f t="shared" si="5"/>
        <v>69722577651.940002</v>
      </c>
      <c r="L183" s="130">
        <f t="shared" si="7"/>
        <v>-5116447318.0599976</v>
      </c>
      <c r="M183" s="129">
        <f>I183*1.14312</f>
        <v>302791.07736240001</v>
      </c>
      <c r="N183" s="112">
        <v>238326</v>
      </c>
      <c r="O183" s="119">
        <f t="shared" si="8"/>
        <v>72162986303.471344</v>
      </c>
      <c r="P183" s="78" t="s">
        <v>246</v>
      </c>
      <c r="Q183" s="75" t="s">
        <v>247</v>
      </c>
      <c r="R183" s="79" t="s">
        <v>249</v>
      </c>
      <c r="S183" s="75" t="s">
        <v>396</v>
      </c>
      <c r="T183" s="113">
        <f t="shared" si="9"/>
        <v>282538.00266813883</v>
      </c>
    </row>
    <row r="184" spans="1:20" s="79" customFormat="1" ht="38.25">
      <c r="A184" s="123">
        <v>91</v>
      </c>
      <c r="B184" s="52">
        <v>1563</v>
      </c>
      <c r="C184" s="52">
        <v>1841</v>
      </c>
      <c r="D184" s="51" t="s">
        <v>196</v>
      </c>
      <c r="E184" s="124" t="s">
        <v>226</v>
      </c>
      <c r="F184" s="118">
        <v>0</v>
      </c>
      <c r="G184" s="111">
        <v>266896818376</v>
      </c>
      <c r="H184" s="119">
        <f t="shared" si="12"/>
        <v>266896818376</v>
      </c>
      <c r="I184" s="129">
        <v>944640.43</v>
      </c>
      <c r="J184" s="112">
        <v>263222</v>
      </c>
      <c r="K184" s="111">
        <f t="shared" si="5"/>
        <v>248650143265.46002</v>
      </c>
      <c r="L184" s="130">
        <f t="shared" si="7"/>
        <v>-18246675110.539978</v>
      </c>
      <c r="M184" s="129">
        <f>I184*1.14312</f>
        <v>1079837.3683416001</v>
      </c>
      <c r="N184" s="112">
        <v>238326</v>
      </c>
      <c r="O184" s="119">
        <f t="shared" si="8"/>
        <v>257353320647.38019</v>
      </c>
      <c r="P184" s="78" t="s">
        <v>246</v>
      </c>
      <c r="Q184" s="75" t="s">
        <v>247</v>
      </c>
      <c r="R184" s="79" t="s">
        <v>249</v>
      </c>
      <c r="S184" s="75" t="s">
        <v>345</v>
      </c>
      <c r="T184" s="113">
        <f t="shared" si="9"/>
        <v>282538.00059775123</v>
      </c>
    </row>
    <row r="185" spans="1:20" s="79" customFormat="1" ht="38.25">
      <c r="A185" s="123">
        <v>92</v>
      </c>
      <c r="B185" s="52">
        <v>1564</v>
      </c>
      <c r="C185" s="52">
        <v>1843</v>
      </c>
      <c r="D185" s="51" t="s">
        <v>196</v>
      </c>
      <c r="E185" s="124" t="s">
        <v>227</v>
      </c>
      <c r="F185" s="118">
        <v>0</v>
      </c>
      <c r="G185" s="111">
        <v>575414630496</v>
      </c>
      <c r="H185" s="119">
        <f t="shared" si="12"/>
        <v>575414630496</v>
      </c>
      <c r="I185" s="129">
        <v>2036592</v>
      </c>
      <c r="J185" s="112">
        <v>263222</v>
      </c>
      <c r="K185" s="111">
        <f t="shared" si="5"/>
        <v>536075819424</v>
      </c>
      <c r="L185" s="130">
        <f t="shared" si="7"/>
        <v>-39338811072</v>
      </c>
      <c r="M185" s="129">
        <f>I185*1.14312</f>
        <v>2328069.0470399996</v>
      </c>
      <c r="N185" s="112">
        <v>238326</v>
      </c>
      <c r="O185" s="119">
        <f t="shared" si="8"/>
        <v>554839383704.85498</v>
      </c>
      <c r="P185" s="78" t="s">
        <v>246</v>
      </c>
      <c r="Q185" s="75" t="s">
        <v>247</v>
      </c>
      <c r="R185" s="79" t="s">
        <v>249</v>
      </c>
      <c r="S185" s="75" t="s">
        <v>346</v>
      </c>
      <c r="T185" s="113">
        <f t="shared" si="9"/>
        <v>282538</v>
      </c>
    </row>
    <row r="186" spans="1:20" s="79" customFormat="1" ht="38.25">
      <c r="A186" s="123">
        <v>93</v>
      </c>
      <c r="B186" s="52">
        <v>1565</v>
      </c>
      <c r="C186" s="52">
        <v>1844</v>
      </c>
      <c r="D186" s="51" t="s">
        <v>196</v>
      </c>
      <c r="E186" s="124" t="s">
        <v>228</v>
      </c>
      <c r="F186" s="118">
        <v>0</v>
      </c>
      <c r="G186" s="111">
        <v>140675670200</v>
      </c>
      <c r="H186" s="119">
        <f t="shared" si="12"/>
        <v>140675670200</v>
      </c>
      <c r="I186" s="129">
        <v>497900</v>
      </c>
      <c r="J186" s="112">
        <v>263222</v>
      </c>
      <c r="K186" s="111">
        <f t="shared" si="5"/>
        <v>131058233800</v>
      </c>
      <c r="L186" s="130">
        <f t="shared" si="7"/>
        <v>-9617436400</v>
      </c>
      <c r="M186" s="129">
        <f>I186*1.14312</f>
        <v>569159.44799999997</v>
      </c>
      <c r="N186" s="112">
        <v>238326</v>
      </c>
      <c r="O186" s="119">
        <f t="shared" si="8"/>
        <v>135645494604.04799</v>
      </c>
      <c r="P186" s="78" t="s">
        <v>246</v>
      </c>
      <c r="Q186" s="75" t="s">
        <v>247</v>
      </c>
      <c r="R186" s="79" t="s">
        <v>249</v>
      </c>
      <c r="S186" s="75" t="s">
        <v>347</v>
      </c>
      <c r="T186" s="113">
        <f t="shared" si="9"/>
        <v>282538</v>
      </c>
    </row>
    <row r="187" spans="1:20" s="79" customFormat="1" ht="38.25">
      <c r="A187" s="123">
        <v>94</v>
      </c>
      <c r="B187" s="52">
        <v>1566</v>
      </c>
      <c r="C187" s="52">
        <v>1863</v>
      </c>
      <c r="D187" s="51" t="s">
        <v>196</v>
      </c>
      <c r="E187" s="124" t="s">
        <v>229</v>
      </c>
      <c r="F187" s="118">
        <v>0</v>
      </c>
      <c r="G187" s="111">
        <v>158571627120</v>
      </c>
      <c r="H187" s="119">
        <f t="shared" si="12"/>
        <v>158571627120</v>
      </c>
      <c r="I187" s="129">
        <v>561240</v>
      </c>
      <c r="J187" s="112">
        <v>263222</v>
      </c>
      <c r="K187" s="111">
        <f t="shared" si="5"/>
        <v>147730715280</v>
      </c>
      <c r="L187" s="130">
        <f t="shared" si="7"/>
        <v>-10840911840</v>
      </c>
      <c r="M187" s="129">
        <f>I187*1.14312</f>
        <v>641564.66879999998</v>
      </c>
      <c r="N187" s="112">
        <v>238326</v>
      </c>
      <c r="O187" s="119">
        <f t="shared" si="8"/>
        <v>152901541256.4288</v>
      </c>
      <c r="P187" s="78" t="s">
        <v>246</v>
      </c>
      <c r="Q187" s="75" t="s">
        <v>247</v>
      </c>
      <c r="R187" s="79" t="s">
        <v>249</v>
      </c>
      <c r="S187" s="75" t="s">
        <v>395</v>
      </c>
      <c r="T187" s="113">
        <f t="shared" si="9"/>
        <v>282538</v>
      </c>
    </row>
    <row r="188" spans="1:20" s="79" customFormat="1" ht="38.25">
      <c r="A188" s="123">
        <v>95</v>
      </c>
      <c r="B188" s="52">
        <v>1567</v>
      </c>
      <c r="C188" s="52">
        <v>1869</v>
      </c>
      <c r="D188" s="51" t="s">
        <v>196</v>
      </c>
      <c r="E188" s="124" t="s">
        <v>230</v>
      </c>
      <c r="F188" s="118">
        <v>0</v>
      </c>
      <c r="G188" s="111">
        <v>86905693897</v>
      </c>
      <c r="H188" s="119">
        <f t="shared" si="12"/>
        <v>86905693897</v>
      </c>
      <c r="I188" s="129">
        <v>307589.40000000002</v>
      </c>
      <c r="J188" s="112">
        <v>263222</v>
      </c>
      <c r="K188" s="111">
        <f t="shared" si="5"/>
        <v>80964297046.800003</v>
      </c>
      <c r="L188" s="130">
        <f t="shared" si="7"/>
        <v>-5941396850.1999969</v>
      </c>
      <c r="M188" s="129">
        <f>I188*1.14312+7.17</f>
        <v>351618.76492799999</v>
      </c>
      <c r="N188" s="112">
        <v>238326</v>
      </c>
      <c r="O188" s="119">
        <f t="shared" si="8"/>
        <v>83799893770.23053</v>
      </c>
      <c r="P188" s="78" t="s">
        <v>246</v>
      </c>
      <c r="Q188" s="75" t="s">
        <v>247</v>
      </c>
      <c r="R188" s="79" t="s">
        <v>249</v>
      </c>
      <c r="S188" s="75" t="s">
        <v>348</v>
      </c>
      <c r="T188" s="113">
        <f t="shared" si="9"/>
        <v>282537.99999934976</v>
      </c>
    </row>
    <row r="189" spans="1:20" s="79" customFormat="1" ht="38.25">
      <c r="A189" s="123">
        <v>96</v>
      </c>
      <c r="B189" s="52">
        <v>1609</v>
      </c>
      <c r="C189" s="52">
        <v>1941</v>
      </c>
      <c r="D189" s="51" t="s">
        <v>197</v>
      </c>
      <c r="E189" s="124" t="s">
        <v>231</v>
      </c>
      <c r="F189" s="118">
        <v>0</v>
      </c>
      <c r="G189" s="111">
        <v>404696160000</v>
      </c>
      <c r="H189" s="119">
        <f t="shared" si="12"/>
        <v>404696160000</v>
      </c>
      <c r="I189" s="129">
        <v>1440000</v>
      </c>
      <c r="J189" s="112">
        <v>263222</v>
      </c>
      <c r="K189" s="111">
        <f t="shared" si="5"/>
        <v>379039680000</v>
      </c>
      <c r="L189" s="130">
        <f t="shared" si="7"/>
        <v>-25656480000</v>
      </c>
      <c r="M189" s="129">
        <f t="shared" ref="M189:M195" si="13">I189*1.13351</f>
        <v>1632254.4000000001</v>
      </c>
      <c r="N189" s="112">
        <v>238326</v>
      </c>
      <c r="O189" s="119">
        <f t="shared" si="8"/>
        <v>389008662134.40002</v>
      </c>
      <c r="P189" s="78" t="s">
        <v>246</v>
      </c>
      <c r="Q189" s="75" t="s">
        <v>247</v>
      </c>
      <c r="R189" s="79" t="s">
        <v>249</v>
      </c>
      <c r="S189" s="75" t="s">
        <v>361</v>
      </c>
      <c r="T189" s="113">
        <f t="shared" si="9"/>
        <v>281039</v>
      </c>
    </row>
    <row r="190" spans="1:20" s="79" customFormat="1" ht="25.5">
      <c r="A190" s="123">
        <v>97</v>
      </c>
      <c r="B190" s="52">
        <v>1609</v>
      </c>
      <c r="C190" s="52">
        <v>1941</v>
      </c>
      <c r="D190" s="51" t="s">
        <v>197</v>
      </c>
      <c r="E190" s="124" t="s">
        <v>232</v>
      </c>
      <c r="F190" s="118">
        <v>0</v>
      </c>
      <c r="G190" s="111">
        <v>42015330500</v>
      </c>
      <c r="H190" s="119">
        <f t="shared" si="12"/>
        <v>42015330500</v>
      </c>
      <c r="I190" s="129">
        <v>149500</v>
      </c>
      <c r="J190" s="112">
        <v>263222</v>
      </c>
      <c r="K190" s="111">
        <f t="shared" si="5"/>
        <v>39351689000</v>
      </c>
      <c r="L190" s="130">
        <f t="shared" si="7"/>
        <v>-2663641500</v>
      </c>
      <c r="M190" s="129">
        <f t="shared" si="13"/>
        <v>169459.745</v>
      </c>
      <c r="N190" s="112">
        <v>238326</v>
      </c>
      <c r="O190" s="119">
        <f t="shared" si="8"/>
        <v>40386663186.869995</v>
      </c>
      <c r="P190" s="78" t="s">
        <v>246</v>
      </c>
      <c r="Q190" s="75" t="s">
        <v>247</v>
      </c>
      <c r="R190" s="79" t="s">
        <v>249</v>
      </c>
      <c r="S190" s="75" t="s">
        <v>361</v>
      </c>
      <c r="T190" s="113">
        <f t="shared" si="9"/>
        <v>281039</v>
      </c>
    </row>
    <row r="191" spans="1:20" s="79" customFormat="1" ht="38.25">
      <c r="A191" s="123">
        <v>98</v>
      </c>
      <c r="B191" s="52">
        <v>1610</v>
      </c>
      <c r="C191" s="52">
        <v>2006</v>
      </c>
      <c r="D191" s="51" t="s">
        <v>197</v>
      </c>
      <c r="E191" s="124" t="s">
        <v>233</v>
      </c>
      <c r="F191" s="118">
        <v>0</v>
      </c>
      <c r="G191" s="111">
        <v>557489496201</v>
      </c>
      <c r="H191" s="119">
        <f t="shared" si="12"/>
        <v>557489496201</v>
      </c>
      <c r="I191" s="129">
        <v>1983673.07</v>
      </c>
      <c r="J191" s="112">
        <v>263222</v>
      </c>
      <c r="K191" s="111">
        <f t="shared" si="5"/>
        <v>522146392831.54004</v>
      </c>
      <c r="L191" s="130">
        <f t="shared" si="7"/>
        <v>-35343103369.459961</v>
      </c>
      <c r="M191" s="129">
        <f t="shared" si="13"/>
        <v>2248513.2615757002</v>
      </c>
      <c r="N191" s="112">
        <v>238326</v>
      </c>
      <c r="O191" s="119">
        <f t="shared" si="8"/>
        <v>535879171578.29034</v>
      </c>
      <c r="P191" s="78" t="s">
        <v>246</v>
      </c>
      <c r="Q191" s="75" t="s">
        <v>247</v>
      </c>
      <c r="R191" s="79" t="s">
        <v>249</v>
      </c>
      <c r="S191" s="75" t="s">
        <v>375</v>
      </c>
      <c r="T191" s="113">
        <f t="shared" si="9"/>
        <v>281039.00014179252</v>
      </c>
    </row>
    <row r="192" spans="1:20" s="79" customFormat="1" ht="38.25">
      <c r="A192" s="123">
        <v>99</v>
      </c>
      <c r="B192" s="52">
        <v>1611</v>
      </c>
      <c r="C192" s="52">
        <v>2008</v>
      </c>
      <c r="D192" s="51" t="s">
        <v>197</v>
      </c>
      <c r="E192" s="124" t="s">
        <v>234</v>
      </c>
      <c r="F192" s="118">
        <v>0</v>
      </c>
      <c r="G192" s="111">
        <v>316905745206</v>
      </c>
      <c r="H192" s="119">
        <f t="shared" si="12"/>
        <v>316905745206</v>
      </c>
      <c r="I192" s="129">
        <v>1127621.95</v>
      </c>
      <c r="J192" s="112">
        <v>263222</v>
      </c>
      <c r="K192" s="111">
        <f t="shared" si="5"/>
        <v>296814904922.89996</v>
      </c>
      <c r="L192" s="130">
        <f t="shared" si="7"/>
        <v>-20090840283.100037</v>
      </c>
      <c r="M192" s="129">
        <f t="shared" si="13"/>
        <v>1278170.7565444999</v>
      </c>
      <c r="N192" s="112">
        <v>238326</v>
      </c>
      <c r="O192" s="119">
        <f t="shared" si="8"/>
        <v>304621323724.22449</v>
      </c>
      <c r="P192" s="78" t="s">
        <v>246</v>
      </c>
      <c r="Q192" s="75" t="s">
        <v>247</v>
      </c>
      <c r="R192" s="79" t="s">
        <v>249</v>
      </c>
      <c r="S192" s="75" t="s">
        <v>362</v>
      </c>
      <c r="T192" s="113">
        <f t="shared" si="9"/>
        <v>281038.99999995565</v>
      </c>
    </row>
    <row r="193" spans="1:20" s="79" customFormat="1" ht="38.25">
      <c r="A193" s="123">
        <v>100</v>
      </c>
      <c r="B193" s="52">
        <v>1612</v>
      </c>
      <c r="C193" s="52">
        <v>2010</v>
      </c>
      <c r="D193" s="51" t="s">
        <v>197</v>
      </c>
      <c r="E193" s="124" t="s">
        <v>235</v>
      </c>
      <c r="F193" s="118">
        <v>0</v>
      </c>
      <c r="G193" s="111">
        <v>382708694432</v>
      </c>
      <c r="H193" s="119">
        <f t="shared" si="12"/>
        <v>382708694432</v>
      </c>
      <c r="I193" s="129">
        <v>1361763.65</v>
      </c>
      <c r="J193" s="112">
        <v>263222</v>
      </c>
      <c r="K193" s="111">
        <f t="shared" si="5"/>
        <v>358446151480.29999</v>
      </c>
      <c r="L193" s="130">
        <f t="shared" si="7"/>
        <v>-24262542951.700012</v>
      </c>
      <c r="M193" s="129">
        <f t="shared" si="13"/>
        <v>1543572.7149115</v>
      </c>
      <c r="N193" s="112">
        <v>238326</v>
      </c>
      <c r="O193" s="119">
        <f t="shared" si="8"/>
        <v>367873510853.99817</v>
      </c>
      <c r="P193" s="78" t="s">
        <v>246</v>
      </c>
      <c r="Q193" s="75" t="s">
        <v>247</v>
      </c>
      <c r="R193" s="79" t="s">
        <v>249</v>
      </c>
      <c r="S193" s="75" t="s">
        <v>363</v>
      </c>
      <c r="T193" s="113">
        <f t="shared" si="9"/>
        <v>281038.99999974301</v>
      </c>
    </row>
    <row r="194" spans="1:20" s="79" customFormat="1" ht="38.25">
      <c r="A194" s="123">
        <v>101</v>
      </c>
      <c r="B194" s="52">
        <v>1613</v>
      </c>
      <c r="C194" s="52">
        <v>2012</v>
      </c>
      <c r="D194" s="51" t="s">
        <v>197</v>
      </c>
      <c r="E194" s="124" t="s">
        <v>236</v>
      </c>
      <c r="F194" s="118">
        <v>0</v>
      </c>
      <c r="G194" s="111">
        <v>943791677961</v>
      </c>
      <c r="H194" s="119">
        <f t="shared" si="12"/>
        <v>943791677961</v>
      </c>
      <c r="I194" s="129">
        <v>3358223.3</v>
      </c>
      <c r="J194" s="112">
        <v>263222</v>
      </c>
      <c r="K194" s="111">
        <f t="shared" si="5"/>
        <v>883958253472.59998</v>
      </c>
      <c r="L194" s="130">
        <f t="shared" si="7"/>
        <v>-59833424488.400024</v>
      </c>
      <c r="M194" s="129">
        <f t="shared" si="13"/>
        <v>3806579.6927829999</v>
      </c>
      <c r="N194" s="112">
        <v>238326</v>
      </c>
      <c r="O194" s="119">
        <f t="shared" si="8"/>
        <v>907206911862.20129</v>
      </c>
      <c r="P194" s="78" t="s">
        <v>246</v>
      </c>
      <c r="Q194" s="75" t="s">
        <v>247</v>
      </c>
      <c r="R194" s="79" t="s">
        <v>249</v>
      </c>
      <c r="S194" s="75" t="s">
        <v>364</v>
      </c>
      <c r="T194" s="113">
        <f t="shared" si="9"/>
        <v>281038.98807473585</v>
      </c>
    </row>
    <row r="195" spans="1:20" s="79" customFormat="1" ht="38.25">
      <c r="A195" s="123">
        <v>102</v>
      </c>
      <c r="B195" s="52">
        <v>1613</v>
      </c>
      <c r="C195" s="52">
        <v>2012</v>
      </c>
      <c r="D195" s="51" t="s">
        <v>197</v>
      </c>
      <c r="E195" s="124" t="s">
        <v>237</v>
      </c>
      <c r="F195" s="118">
        <v>0</v>
      </c>
      <c r="G195" s="111">
        <v>644887883792</v>
      </c>
      <c r="H195" s="119">
        <f t="shared" si="12"/>
        <v>644887883792</v>
      </c>
      <c r="I195" s="129">
        <v>2294656.2000000002</v>
      </c>
      <c r="J195" s="112">
        <v>263222</v>
      </c>
      <c r="K195" s="111">
        <f t="shared" si="5"/>
        <v>604003994276.40002</v>
      </c>
      <c r="L195" s="130">
        <f t="shared" si="7"/>
        <v>-40883889515.599976</v>
      </c>
      <c r="M195" s="129">
        <f t="shared" si="13"/>
        <v>2601015.7492620004</v>
      </c>
      <c r="N195" s="112">
        <v>238326</v>
      </c>
      <c r="O195" s="119">
        <f t="shared" si="8"/>
        <v>619889679458.61548</v>
      </c>
      <c r="P195" s="78" t="s">
        <v>246</v>
      </c>
      <c r="Q195" s="75" t="s">
        <v>247</v>
      </c>
      <c r="R195" s="79" t="s">
        <v>249</v>
      </c>
      <c r="S195" s="75" t="s">
        <v>364</v>
      </c>
      <c r="T195" s="113">
        <f t="shared" si="9"/>
        <v>281039.00000008714</v>
      </c>
    </row>
    <row r="196" spans="1:20" s="79" customFormat="1" ht="38.25">
      <c r="A196" s="123">
        <v>103</v>
      </c>
      <c r="B196" s="52">
        <v>1614</v>
      </c>
      <c r="C196" s="52">
        <v>2020</v>
      </c>
      <c r="D196" s="51" t="s">
        <v>197</v>
      </c>
      <c r="E196" s="124" t="s">
        <v>238</v>
      </c>
      <c r="F196" s="118">
        <v>0</v>
      </c>
      <c r="G196" s="111">
        <v>200508409948</v>
      </c>
      <c r="H196" s="119">
        <f t="shared" si="12"/>
        <v>200508409948</v>
      </c>
      <c r="I196" s="129">
        <v>713454.04</v>
      </c>
      <c r="J196" s="112">
        <v>263222</v>
      </c>
      <c r="K196" s="111">
        <f t="shared" si="5"/>
        <v>187796799316.88</v>
      </c>
      <c r="L196" s="130">
        <f t="shared" si="7"/>
        <v>-12711610631.119995</v>
      </c>
      <c r="M196" s="129">
        <f>I196*1.13351+13.68</f>
        <v>808720.96888040006</v>
      </c>
      <c r="N196" s="112">
        <v>238326</v>
      </c>
      <c r="O196" s="119">
        <f t="shared" si="8"/>
        <v>192739233629.39023</v>
      </c>
      <c r="P196" s="78" t="s">
        <v>246</v>
      </c>
      <c r="Q196" s="75" t="s">
        <v>247</v>
      </c>
      <c r="R196" s="79" t="s">
        <v>258</v>
      </c>
      <c r="S196" s="75" t="s">
        <v>365</v>
      </c>
      <c r="T196" s="113">
        <f t="shared" si="9"/>
        <v>281039.00000061671</v>
      </c>
    </row>
    <row r="197" spans="1:20" s="79" customFormat="1" ht="38.25">
      <c r="A197" s="123">
        <v>104</v>
      </c>
      <c r="B197" s="52">
        <v>1676</v>
      </c>
      <c r="C197" s="52">
        <v>2231</v>
      </c>
      <c r="D197" s="51" t="s">
        <v>198</v>
      </c>
      <c r="E197" s="125" t="s">
        <v>239</v>
      </c>
      <c r="F197" s="118">
        <v>0</v>
      </c>
      <c r="G197" s="111">
        <v>41590517589</v>
      </c>
      <c r="H197" s="119">
        <f t="shared" si="12"/>
        <v>41590517589</v>
      </c>
      <c r="I197" s="129">
        <v>150132.72</v>
      </c>
      <c r="J197" s="112">
        <v>263222</v>
      </c>
      <c r="K197" s="111">
        <f t="shared" si="5"/>
        <v>39518234823.840004</v>
      </c>
      <c r="L197" s="130">
        <f t="shared" si="7"/>
        <v>-2072282765.159996</v>
      </c>
      <c r="M197" s="129">
        <f>I197*1.12801</f>
        <v>169351.20948719999</v>
      </c>
      <c r="N197" s="112">
        <v>238326</v>
      </c>
      <c r="O197" s="119">
        <f t="shared" si="8"/>
        <v>40360796352.246422</v>
      </c>
      <c r="P197" s="78" t="s">
        <v>246</v>
      </c>
      <c r="Q197" s="75" t="s">
        <v>247</v>
      </c>
      <c r="R197" s="79" t="s">
        <v>250</v>
      </c>
      <c r="S197" s="75" t="s">
        <v>381</v>
      </c>
      <c r="T197" s="113">
        <f t="shared" si="9"/>
        <v>277025.00553510257</v>
      </c>
    </row>
    <row r="198" spans="1:20" s="79" customFormat="1" ht="25.5">
      <c r="A198" s="123">
        <v>105</v>
      </c>
      <c r="B198" s="52">
        <v>1677</v>
      </c>
      <c r="C198" s="52">
        <v>2232</v>
      </c>
      <c r="D198" s="51" t="s">
        <v>198</v>
      </c>
      <c r="E198" s="125" t="s">
        <v>240</v>
      </c>
      <c r="F198" s="118">
        <v>0</v>
      </c>
      <c r="G198" s="111">
        <v>95479425003</v>
      </c>
      <c r="H198" s="119">
        <f t="shared" si="12"/>
        <v>95479425003</v>
      </c>
      <c r="I198" s="129">
        <v>344659.96</v>
      </c>
      <c r="J198" s="112">
        <v>263222</v>
      </c>
      <c r="K198" s="111">
        <f t="shared" si="5"/>
        <v>90722083991.12001</v>
      </c>
      <c r="L198" s="130">
        <f t="shared" si="7"/>
        <v>-4757341011.8799896</v>
      </c>
      <c r="M198" s="129">
        <f>I198*1.12801</f>
        <v>388779.88147960004</v>
      </c>
      <c r="N198" s="112">
        <v>238326</v>
      </c>
      <c r="O198" s="119">
        <f t="shared" si="8"/>
        <v>92656354033.507156</v>
      </c>
      <c r="P198" s="78" t="s">
        <v>246</v>
      </c>
      <c r="Q198" s="75" t="s">
        <v>247</v>
      </c>
      <c r="R198" s="79" t="s">
        <v>250</v>
      </c>
      <c r="S198" s="75" t="s">
        <v>380</v>
      </c>
      <c r="T198" s="113">
        <f t="shared" si="9"/>
        <v>277024.99879301322</v>
      </c>
    </row>
    <row r="199" spans="1:20" s="79" customFormat="1" ht="25.5">
      <c r="A199" s="123">
        <v>106</v>
      </c>
      <c r="B199" s="52">
        <v>1679</v>
      </c>
      <c r="C199" s="52">
        <v>2234</v>
      </c>
      <c r="D199" s="51" t="s">
        <v>198</v>
      </c>
      <c r="E199" s="125" t="s">
        <v>241</v>
      </c>
      <c r="F199" s="118">
        <v>0</v>
      </c>
      <c r="G199" s="111">
        <v>63185242693</v>
      </c>
      <c r="H199" s="119">
        <f t="shared" si="12"/>
        <v>63185242693</v>
      </c>
      <c r="I199" s="129">
        <v>228084.98</v>
      </c>
      <c r="J199" s="112">
        <v>263222</v>
      </c>
      <c r="K199" s="111">
        <f t="shared" si="5"/>
        <v>60036984605.560005</v>
      </c>
      <c r="L199" s="130">
        <f t="shared" si="7"/>
        <v>-3148258087.4399948</v>
      </c>
      <c r="M199" s="129">
        <f>I199*1.12801</f>
        <v>257282.1382898</v>
      </c>
      <c r="N199" s="112">
        <v>238326</v>
      </c>
      <c r="O199" s="119">
        <f t="shared" si="8"/>
        <v>61317022890.054878</v>
      </c>
      <c r="P199" s="78" t="s">
        <v>246</v>
      </c>
      <c r="Q199" s="75" t="s">
        <v>247</v>
      </c>
      <c r="R199" s="79" t="s">
        <v>264</v>
      </c>
      <c r="S199" s="75" t="s">
        <v>379</v>
      </c>
      <c r="T199" s="113">
        <f t="shared" si="9"/>
        <v>277025.00486003066</v>
      </c>
    </row>
    <row r="200" spans="1:20" s="79" customFormat="1" ht="38.25">
      <c r="A200" s="123">
        <v>107</v>
      </c>
      <c r="B200" s="52">
        <v>1680</v>
      </c>
      <c r="C200" s="52">
        <v>2236</v>
      </c>
      <c r="D200" s="51" t="s">
        <v>198</v>
      </c>
      <c r="E200" s="125" t="s">
        <v>242</v>
      </c>
      <c r="F200" s="118">
        <v>0</v>
      </c>
      <c r="G200" s="111">
        <v>81054465509</v>
      </c>
      <c r="H200" s="119">
        <f t="shared" si="12"/>
        <v>81054465509</v>
      </c>
      <c r="I200" s="129">
        <v>292588.99</v>
      </c>
      <c r="J200" s="112">
        <v>263222</v>
      </c>
      <c r="K200" s="111">
        <f t="shared" si="5"/>
        <v>77015859125.779999</v>
      </c>
      <c r="L200" s="130">
        <f t="shared" si="7"/>
        <v>-4038606383.2200012</v>
      </c>
      <c r="M200" s="129">
        <f>I200*1.12801</f>
        <v>330043.30660989997</v>
      </c>
      <c r="N200" s="112">
        <v>238326</v>
      </c>
      <c r="O200" s="119">
        <f t="shared" si="8"/>
        <v>78657901091.111023</v>
      </c>
      <c r="P200" s="78" t="s">
        <v>246</v>
      </c>
      <c r="Q200" s="75" t="s">
        <v>247</v>
      </c>
      <c r="R200" s="79" t="s">
        <v>249</v>
      </c>
      <c r="S200" s="75" t="s">
        <v>378</v>
      </c>
      <c r="T200" s="113">
        <f t="shared" si="9"/>
        <v>277025.00189429551</v>
      </c>
    </row>
    <row r="201" spans="1:20" s="79" customFormat="1" ht="25.5">
      <c r="A201" s="123">
        <v>108</v>
      </c>
      <c r="B201" s="52">
        <v>1681</v>
      </c>
      <c r="C201" s="52">
        <v>2239</v>
      </c>
      <c r="D201" s="51" t="s">
        <v>198</v>
      </c>
      <c r="E201" s="125" t="s">
        <v>243</v>
      </c>
      <c r="F201" s="118">
        <v>0</v>
      </c>
      <c r="G201" s="111">
        <v>96054857317</v>
      </c>
      <c r="H201" s="119">
        <f t="shared" si="12"/>
        <v>96054857317</v>
      </c>
      <c r="I201" s="129">
        <v>346737.14</v>
      </c>
      <c r="J201" s="112">
        <v>263222</v>
      </c>
      <c r="K201" s="111">
        <f t="shared" si="5"/>
        <v>91268843465.080002</v>
      </c>
      <c r="L201" s="130">
        <f t="shared" si="7"/>
        <v>-4786013851.9199982</v>
      </c>
      <c r="M201" s="129">
        <f>I201*1.12801</f>
        <v>391122.96129140002</v>
      </c>
      <c r="N201" s="112">
        <v>238326</v>
      </c>
      <c r="O201" s="119">
        <f t="shared" si="8"/>
        <v>93214770872.734207</v>
      </c>
      <c r="P201" s="78" t="s">
        <v>246</v>
      </c>
      <c r="Q201" s="75" t="s">
        <v>247</v>
      </c>
      <c r="R201" s="79" t="s">
        <v>251</v>
      </c>
      <c r="S201" s="75" t="s">
        <v>366</v>
      </c>
      <c r="T201" s="113">
        <f t="shared" si="9"/>
        <v>277025.00319694623</v>
      </c>
    </row>
    <row r="202" spans="1:20" s="79" customFormat="1" ht="25.5">
      <c r="A202" s="123">
        <v>109</v>
      </c>
      <c r="B202" s="52">
        <v>1682</v>
      </c>
      <c r="C202" s="52">
        <v>2240</v>
      </c>
      <c r="D202" s="51" t="s">
        <v>198</v>
      </c>
      <c r="E202" s="125" t="s">
        <v>244</v>
      </c>
      <c r="F202" s="118">
        <v>0</v>
      </c>
      <c r="G202" s="111">
        <v>31541250661</v>
      </c>
      <c r="H202" s="119">
        <f t="shared" si="12"/>
        <v>31541250661</v>
      </c>
      <c r="I202" s="129">
        <v>113857.06</v>
      </c>
      <c r="J202" s="112">
        <v>263222</v>
      </c>
      <c r="K202" s="111">
        <f t="shared" si="5"/>
        <v>29969683047.32</v>
      </c>
      <c r="L202" s="130">
        <f t="shared" si="7"/>
        <v>-1571567613.6800003</v>
      </c>
      <c r="M202" s="129">
        <f>I202*1.12801-1.14</f>
        <v>128430.76225059999</v>
      </c>
      <c r="N202" s="112">
        <v>238326</v>
      </c>
      <c r="O202" s="119">
        <f t="shared" si="8"/>
        <v>30608389844.136494</v>
      </c>
      <c r="P202" s="78" t="s">
        <v>246</v>
      </c>
      <c r="Q202" s="75" t="s">
        <v>247</v>
      </c>
      <c r="R202" s="79" t="s">
        <v>254</v>
      </c>
      <c r="S202" s="75" t="s">
        <v>377</v>
      </c>
      <c r="T202" s="113">
        <f t="shared" si="9"/>
        <v>277024.9878312333</v>
      </c>
    </row>
    <row r="203" spans="1:20" s="79" customFormat="1" ht="38.25">
      <c r="A203" s="123">
        <v>110</v>
      </c>
      <c r="B203" s="52">
        <v>1941</v>
      </c>
      <c r="C203" s="52">
        <v>2237</v>
      </c>
      <c r="D203" s="51" t="s">
        <v>199</v>
      </c>
      <c r="E203" s="126" t="s">
        <v>431</v>
      </c>
      <c r="F203" s="118">
        <v>0</v>
      </c>
      <c r="G203" s="111">
        <v>164841906705</v>
      </c>
      <c r="H203" s="119">
        <f t="shared" si="12"/>
        <v>164841906705</v>
      </c>
      <c r="I203" s="129">
        <v>629436.66</v>
      </c>
      <c r="J203" s="112">
        <v>263222</v>
      </c>
      <c r="K203" s="111">
        <f t="shared" si="5"/>
        <v>165681576518.52002</v>
      </c>
      <c r="L203" s="119">
        <f t="shared" si="7"/>
        <v>839669813.52001953</v>
      </c>
      <c r="M203" s="129">
        <f>I203*1.08808</f>
        <v>684877.44101279997</v>
      </c>
      <c r="N203" s="112">
        <v>238326</v>
      </c>
      <c r="O203" s="119">
        <f t="shared" si="8"/>
        <v>163224101006.81656</v>
      </c>
      <c r="P203" s="78" t="s">
        <v>246</v>
      </c>
      <c r="Q203" s="75" t="s">
        <v>247</v>
      </c>
      <c r="R203" s="79" t="s">
        <v>249</v>
      </c>
      <c r="S203" s="75" t="s">
        <v>376</v>
      </c>
      <c r="T203" s="113">
        <f t="shared" si="9"/>
        <v>261887.99792023553</v>
      </c>
    </row>
    <row r="204" spans="1:20" ht="26.25" thickBot="1">
      <c r="A204" s="123">
        <v>111</v>
      </c>
      <c r="B204" s="51">
        <v>1945</v>
      </c>
      <c r="C204" s="51">
        <v>2266</v>
      </c>
      <c r="D204" s="51" t="s">
        <v>415</v>
      </c>
      <c r="E204" s="127" t="s">
        <v>430</v>
      </c>
      <c r="F204" s="118">
        <v>0</v>
      </c>
      <c r="G204" s="111">
        <v>99115808563</v>
      </c>
      <c r="H204" s="119">
        <f t="shared" si="12"/>
        <v>99115808563</v>
      </c>
      <c r="I204" s="129">
        <v>378466.4</v>
      </c>
      <c r="J204" s="112">
        <v>263222</v>
      </c>
      <c r="K204" s="111">
        <f t="shared" si="5"/>
        <v>99620682740.800003</v>
      </c>
      <c r="L204" s="119">
        <f t="shared" si="7"/>
        <v>504874177.80000305</v>
      </c>
      <c r="M204" s="129">
        <f>I204*1.08808-1.6</f>
        <v>411800.12051200005</v>
      </c>
      <c r="N204" s="112">
        <v>238326</v>
      </c>
      <c r="O204" s="119">
        <f t="shared" si="8"/>
        <v>98142675521.142929</v>
      </c>
      <c r="P204" s="78" t="s">
        <v>246</v>
      </c>
      <c r="Q204" s="75" t="s">
        <v>247</v>
      </c>
      <c r="S204" s="75" t="s">
        <v>418</v>
      </c>
      <c r="T204" s="113">
        <f t="shared" si="9"/>
        <v>261887.99999947153</v>
      </c>
    </row>
    <row r="205" spans="1:20" s="160" customFormat="1" ht="24.75" customHeight="1" thickBot="1">
      <c r="A205" s="168" t="s">
        <v>480</v>
      </c>
      <c r="B205" s="169"/>
      <c r="C205" s="169"/>
      <c r="D205" s="169"/>
      <c r="E205" s="170"/>
      <c r="F205" s="156">
        <f>SUM(F94:F204)</f>
        <v>469233069.27999997</v>
      </c>
      <c r="G205" s="157">
        <f>SUM(G94:G204)</f>
        <v>27383071097389.688</v>
      </c>
      <c r="H205" s="158">
        <f>SUM(H94:H204)</f>
        <v>27382601864320.406</v>
      </c>
      <c r="I205" s="156">
        <f>SUM(I94:I204)</f>
        <v>101715375.22000001</v>
      </c>
      <c r="J205" s="157"/>
      <c r="K205" s="157">
        <f>SUM(K94:K204)</f>
        <v>26773724496158.836</v>
      </c>
      <c r="L205" s="158">
        <f>SUM(L94:L204)</f>
        <v>-608877368161.56995</v>
      </c>
      <c r="M205" s="156">
        <f>SUM(M94:M204)</f>
        <v>120277381.38402341</v>
      </c>
      <c r="N205" s="157"/>
      <c r="O205" s="158">
        <f>SUM(O94:O204)</f>
        <v>28665227195728.777</v>
      </c>
      <c r="P205" s="159"/>
      <c r="R205" s="161"/>
      <c r="T205" s="162"/>
    </row>
    <row r="206" spans="1:20" s="166" customFormat="1" ht="27" customHeight="1" thickBot="1">
      <c r="A206" s="171" t="s">
        <v>481</v>
      </c>
      <c r="B206" s="172"/>
      <c r="C206" s="172"/>
      <c r="D206" s="172"/>
      <c r="E206" s="173"/>
      <c r="F206" s="163">
        <f>F205+F91</f>
        <v>145604277265.28</v>
      </c>
      <c r="G206" s="164">
        <f>G205+G91</f>
        <v>38488112625001.688</v>
      </c>
      <c r="H206" s="165">
        <f>H205+H91</f>
        <v>37404468411361.406</v>
      </c>
      <c r="I206" s="163">
        <f>I205+I91</f>
        <v>141371157.5</v>
      </c>
      <c r="J206" s="164"/>
      <c r="K206" s="164">
        <f>K205+K91</f>
        <v>38286999948694.992</v>
      </c>
      <c r="L206" s="165">
        <f>L205+L91</f>
        <v>-1130509528271.4102</v>
      </c>
      <c r="M206" s="163">
        <f>M205+M91</f>
        <v>164582911.2240234</v>
      </c>
      <c r="N206" s="164"/>
      <c r="O206" s="165">
        <f>O205+O91</f>
        <v>40178502648265.656</v>
      </c>
      <c r="T206" s="167"/>
    </row>
    <row r="207" spans="1:20">
      <c r="H207" s="95">
        <v>37348960011791</v>
      </c>
      <c r="O207" s="95">
        <v>40178502647737</v>
      </c>
    </row>
    <row r="208" spans="1:20">
      <c r="H208" s="95">
        <v>35335918946186</v>
      </c>
      <c r="O208" s="95">
        <f>O206-O207</f>
        <v>528.65625</v>
      </c>
    </row>
    <row r="209" spans="8:8">
      <c r="H209" s="95">
        <f>H207-H208</f>
        <v>2013041065605</v>
      </c>
    </row>
  </sheetData>
  <autoFilter ref="A2:S91" xr:uid="{5D219C35-0989-412D-B2BC-F5BA5AD599F6}"/>
  <mergeCells count="388">
    <mergeCell ref="A1:A2"/>
    <mergeCell ref="B1:B2"/>
    <mergeCell ref="C1:C2"/>
    <mergeCell ref="D1:D2"/>
    <mergeCell ref="E1:E2"/>
    <mergeCell ref="F1:H1"/>
    <mergeCell ref="I1:L1"/>
    <mergeCell ref="M1:O1"/>
    <mergeCell ref="H3:H4"/>
    <mergeCell ref="I3:I4"/>
    <mergeCell ref="J3:J4"/>
    <mergeCell ref="K3:K4"/>
    <mergeCell ref="L3:L4"/>
    <mergeCell ref="M3:M4"/>
    <mergeCell ref="N3:N4"/>
    <mergeCell ref="O3:O4"/>
    <mergeCell ref="T3:T4"/>
    <mergeCell ref="H5:H6"/>
    <mergeCell ref="I5:I6"/>
    <mergeCell ref="J5:J6"/>
    <mergeCell ref="K5:K6"/>
    <mergeCell ref="L5:L6"/>
    <mergeCell ref="M5:M6"/>
    <mergeCell ref="N5:N6"/>
    <mergeCell ref="O5:O6"/>
    <mergeCell ref="T5:T6"/>
    <mergeCell ref="N7:N8"/>
    <mergeCell ref="O7:O8"/>
    <mergeCell ref="T7:T8"/>
    <mergeCell ref="H9:H10"/>
    <mergeCell ref="I9:I10"/>
    <mergeCell ref="J9:J10"/>
    <mergeCell ref="K9:K10"/>
    <mergeCell ref="L9:L10"/>
    <mergeCell ref="M9:M10"/>
    <mergeCell ref="N9:N10"/>
    <mergeCell ref="H7:H8"/>
    <mergeCell ref="I7:I8"/>
    <mergeCell ref="J7:J8"/>
    <mergeCell ref="K7:K8"/>
    <mergeCell ref="L7:L8"/>
    <mergeCell ref="M7:M8"/>
    <mergeCell ref="O9:O10"/>
    <mergeCell ref="T9:T10"/>
    <mergeCell ref="H11:H12"/>
    <mergeCell ref="I11:I12"/>
    <mergeCell ref="J11:J12"/>
    <mergeCell ref="K11:K12"/>
    <mergeCell ref="L11:L12"/>
    <mergeCell ref="M11:M12"/>
    <mergeCell ref="N11:N12"/>
    <mergeCell ref="O11:O12"/>
    <mergeCell ref="T11:T12"/>
    <mergeCell ref="H13:H15"/>
    <mergeCell ref="I13:I15"/>
    <mergeCell ref="J13:J15"/>
    <mergeCell ref="K13:K15"/>
    <mergeCell ref="L13:L15"/>
    <mergeCell ref="M13:M15"/>
    <mergeCell ref="N13:N15"/>
    <mergeCell ref="O13:O15"/>
    <mergeCell ref="T13:T15"/>
    <mergeCell ref="N16:N17"/>
    <mergeCell ref="O16:O17"/>
    <mergeCell ref="T16:T17"/>
    <mergeCell ref="H18:H19"/>
    <mergeCell ref="I18:I19"/>
    <mergeCell ref="J18:J19"/>
    <mergeCell ref="K18:K19"/>
    <mergeCell ref="L18:L19"/>
    <mergeCell ref="M18:M19"/>
    <mergeCell ref="N18:N19"/>
    <mergeCell ref="H16:H17"/>
    <mergeCell ref="I16:I17"/>
    <mergeCell ref="J16:J17"/>
    <mergeCell ref="K16:K17"/>
    <mergeCell ref="L16:L17"/>
    <mergeCell ref="M16:M17"/>
    <mergeCell ref="O18:O19"/>
    <mergeCell ref="T18:T19"/>
    <mergeCell ref="H20:H21"/>
    <mergeCell ref="I20:I21"/>
    <mergeCell ref="J20:J21"/>
    <mergeCell ref="K20:K21"/>
    <mergeCell ref="L20:L21"/>
    <mergeCell ref="M20:M21"/>
    <mergeCell ref="N20:N21"/>
    <mergeCell ref="O20:O21"/>
    <mergeCell ref="T20:T21"/>
    <mergeCell ref="H22:H23"/>
    <mergeCell ref="I22:I23"/>
    <mergeCell ref="J22:J23"/>
    <mergeCell ref="K22:K23"/>
    <mergeCell ref="L22:L23"/>
    <mergeCell ref="M22:M23"/>
    <mergeCell ref="N22:N23"/>
    <mergeCell ref="O22:O23"/>
    <mergeCell ref="T22:T23"/>
    <mergeCell ref="N24:N25"/>
    <mergeCell ref="O24:O25"/>
    <mergeCell ref="T24:T25"/>
    <mergeCell ref="H26:H27"/>
    <mergeCell ref="I26:I27"/>
    <mergeCell ref="J26:J27"/>
    <mergeCell ref="K26:K27"/>
    <mergeCell ref="L26:L27"/>
    <mergeCell ref="M26:M27"/>
    <mergeCell ref="N26:N27"/>
    <mergeCell ref="H24:H25"/>
    <mergeCell ref="I24:I25"/>
    <mergeCell ref="J24:J25"/>
    <mergeCell ref="K24:K25"/>
    <mergeCell ref="L24:L25"/>
    <mergeCell ref="M24:M25"/>
    <mergeCell ref="O26:O27"/>
    <mergeCell ref="T26:T27"/>
    <mergeCell ref="H28:H29"/>
    <mergeCell ref="I28:I29"/>
    <mergeCell ref="J28:J29"/>
    <mergeCell ref="K28:K29"/>
    <mergeCell ref="L28:L29"/>
    <mergeCell ref="M28:M29"/>
    <mergeCell ref="N28:N29"/>
    <mergeCell ref="O28:O29"/>
    <mergeCell ref="T28:T29"/>
    <mergeCell ref="H30:H31"/>
    <mergeCell ref="I30:I31"/>
    <mergeCell ref="J30:J31"/>
    <mergeCell ref="K30:K31"/>
    <mergeCell ref="L30:L31"/>
    <mergeCell ref="M30:M31"/>
    <mergeCell ref="N30:N31"/>
    <mergeCell ref="O30:O31"/>
    <mergeCell ref="T30:T31"/>
    <mergeCell ref="N32:N35"/>
    <mergeCell ref="O32:O35"/>
    <mergeCell ref="T32:T35"/>
    <mergeCell ref="H36:H37"/>
    <mergeCell ref="I36:I37"/>
    <mergeCell ref="J36:J37"/>
    <mergeCell ref="K36:K37"/>
    <mergeCell ref="L36:L37"/>
    <mergeCell ref="M36:M37"/>
    <mergeCell ref="N36:N37"/>
    <mergeCell ref="H32:H35"/>
    <mergeCell ref="I32:I35"/>
    <mergeCell ref="J32:J35"/>
    <mergeCell ref="K32:K35"/>
    <mergeCell ref="L32:L35"/>
    <mergeCell ref="M32:M35"/>
    <mergeCell ref="O36:O37"/>
    <mergeCell ref="T36:T37"/>
    <mergeCell ref="H38:H39"/>
    <mergeCell ref="I38:I39"/>
    <mergeCell ref="J38:J39"/>
    <mergeCell ref="K38:K39"/>
    <mergeCell ref="L38:L39"/>
    <mergeCell ref="M38:M39"/>
    <mergeCell ref="N38:N39"/>
    <mergeCell ref="O38:O39"/>
    <mergeCell ref="T38:T39"/>
    <mergeCell ref="H40:H41"/>
    <mergeCell ref="I40:I41"/>
    <mergeCell ref="J40:J41"/>
    <mergeCell ref="K40:K41"/>
    <mergeCell ref="L40:L41"/>
    <mergeCell ref="M40:M41"/>
    <mergeCell ref="N40:N41"/>
    <mergeCell ref="O40:O41"/>
    <mergeCell ref="T40:T41"/>
    <mergeCell ref="N42:N43"/>
    <mergeCell ref="O42:O43"/>
    <mergeCell ref="T42:T43"/>
    <mergeCell ref="H44:H47"/>
    <mergeCell ref="I44:I47"/>
    <mergeCell ref="J44:J47"/>
    <mergeCell ref="K44:K47"/>
    <mergeCell ref="L44:L47"/>
    <mergeCell ref="M44:M47"/>
    <mergeCell ref="N44:N47"/>
    <mergeCell ref="H42:H43"/>
    <mergeCell ref="I42:I43"/>
    <mergeCell ref="J42:J43"/>
    <mergeCell ref="K42:K43"/>
    <mergeCell ref="L42:L43"/>
    <mergeCell ref="M42:M43"/>
    <mergeCell ref="O44:O47"/>
    <mergeCell ref="T44:T47"/>
    <mergeCell ref="H48:H49"/>
    <mergeCell ref="I48:I49"/>
    <mergeCell ref="J48:J49"/>
    <mergeCell ref="K48:K49"/>
    <mergeCell ref="L48:L49"/>
    <mergeCell ref="M48:M49"/>
    <mergeCell ref="N48:N49"/>
    <mergeCell ref="O48:O49"/>
    <mergeCell ref="T48:T49"/>
    <mergeCell ref="H50:H51"/>
    <mergeCell ref="I50:I51"/>
    <mergeCell ref="J50:J51"/>
    <mergeCell ref="K50:K51"/>
    <mergeCell ref="L50:L51"/>
    <mergeCell ref="M50:M51"/>
    <mergeCell ref="N50:N51"/>
    <mergeCell ref="O50:O51"/>
    <mergeCell ref="T50:T51"/>
    <mergeCell ref="N52:N53"/>
    <mergeCell ref="O52:O53"/>
    <mergeCell ref="T52:T53"/>
    <mergeCell ref="H54:H55"/>
    <mergeCell ref="I54:I55"/>
    <mergeCell ref="J54:J55"/>
    <mergeCell ref="K54:K55"/>
    <mergeCell ref="L54:L55"/>
    <mergeCell ref="M54:M55"/>
    <mergeCell ref="N54:N55"/>
    <mergeCell ref="H52:H53"/>
    <mergeCell ref="I52:I53"/>
    <mergeCell ref="J52:J53"/>
    <mergeCell ref="K52:K53"/>
    <mergeCell ref="L52:L53"/>
    <mergeCell ref="M52:M53"/>
    <mergeCell ref="O54:O55"/>
    <mergeCell ref="T54:T55"/>
    <mergeCell ref="H56:H57"/>
    <mergeCell ref="I56:I57"/>
    <mergeCell ref="J56:J57"/>
    <mergeCell ref="K56:K57"/>
    <mergeCell ref="L56:L57"/>
    <mergeCell ref="M56:M57"/>
    <mergeCell ref="N56:N57"/>
    <mergeCell ref="O56:O57"/>
    <mergeCell ref="T56:T57"/>
    <mergeCell ref="H58:H59"/>
    <mergeCell ref="I58:I59"/>
    <mergeCell ref="J58:J59"/>
    <mergeCell ref="K58:K59"/>
    <mergeCell ref="L58:L59"/>
    <mergeCell ref="M58:M59"/>
    <mergeCell ref="N58:N59"/>
    <mergeCell ref="O58:O59"/>
    <mergeCell ref="T58:T59"/>
    <mergeCell ref="N60:N61"/>
    <mergeCell ref="O60:O61"/>
    <mergeCell ref="T60:T61"/>
    <mergeCell ref="H62:H63"/>
    <mergeCell ref="I62:I63"/>
    <mergeCell ref="J62:J63"/>
    <mergeCell ref="K62:K63"/>
    <mergeCell ref="L62:L63"/>
    <mergeCell ref="M62:M63"/>
    <mergeCell ref="N62:N63"/>
    <mergeCell ref="H60:H61"/>
    <mergeCell ref="I60:I61"/>
    <mergeCell ref="J60:J61"/>
    <mergeCell ref="K60:K61"/>
    <mergeCell ref="L60:L61"/>
    <mergeCell ref="M60:M61"/>
    <mergeCell ref="O62:O63"/>
    <mergeCell ref="T62:T63"/>
    <mergeCell ref="H64:H65"/>
    <mergeCell ref="I64:I65"/>
    <mergeCell ref="J64:J65"/>
    <mergeCell ref="K64:K65"/>
    <mergeCell ref="L64:L65"/>
    <mergeCell ref="M64:M65"/>
    <mergeCell ref="N64:N65"/>
    <mergeCell ref="O64:O65"/>
    <mergeCell ref="T64:T65"/>
    <mergeCell ref="H66:H67"/>
    <mergeCell ref="I66:I67"/>
    <mergeCell ref="J66:J67"/>
    <mergeCell ref="K66:K67"/>
    <mergeCell ref="L66:L67"/>
    <mergeCell ref="M66:M67"/>
    <mergeCell ref="N66:N67"/>
    <mergeCell ref="O66:O67"/>
    <mergeCell ref="T66:T67"/>
    <mergeCell ref="N68:N69"/>
    <mergeCell ref="O68:O69"/>
    <mergeCell ref="T68:T69"/>
    <mergeCell ref="H70:H71"/>
    <mergeCell ref="I70:I71"/>
    <mergeCell ref="J70:J71"/>
    <mergeCell ref="K70:K71"/>
    <mergeCell ref="L70:L71"/>
    <mergeCell ref="M70:M71"/>
    <mergeCell ref="N70:N71"/>
    <mergeCell ref="H68:H69"/>
    <mergeCell ref="I68:I69"/>
    <mergeCell ref="J68:J69"/>
    <mergeCell ref="K68:K69"/>
    <mergeCell ref="L68:L69"/>
    <mergeCell ref="M68:M69"/>
    <mergeCell ref="O70:O71"/>
    <mergeCell ref="T70:T71"/>
    <mergeCell ref="H72:H73"/>
    <mergeCell ref="I72:I73"/>
    <mergeCell ref="J72:J73"/>
    <mergeCell ref="K72:K73"/>
    <mergeCell ref="L72:L73"/>
    <mergeCell ref="M72:M73"/>
    <mergeCell ref="N72:N73"/>
    <mergeCell ref="O72:O73"/>
    <mergeCell ref="T72:T73"/>
    <mergeCell ref="H74:H75"/>
    <mergeCell ref="I74:I75"/>
    <mergeCell ref="J74:J75"/>
    <mergeCell ref="K74:K75"/>
    <mergeCell ref="L74:L75"/>
    <mergeCell ref="M74:M75"/>
    <mergeCell ref="N74:N75"/>
    <mergeCell ref="O74:O75"/>
    <mergeCell ref="T74:T75"/>
    <mergeCell ref="N76:N77"/>
    <mergeCell ref="O76:O77"/>
    <mergeCell ref="T76:T77"/>
    <mergeCell ref="H78:H79"/>
    <mergeCell ref="I78:I79"/>
    <mergeCell ref="J78:J79"/>
    <mergeCell ref="K78:K79"/>
    <mergeCell ref="L78:L79"/>
    <mergeCell ref="M78:M79"/>
    <mergeCell ref="N78:N79"/>
    <mergeCell ref="H76:H77"/>
    <mergeCell ref="I76:I77"/>
    <mergeCell ref="J76:J77"/>
    <mergeCell ref="K76:K77"/>
    <mergeCell ref="L76:L77"/>
    <mergeCell ref="M76:M77"/>
    <mergeCell ref="O78:O79"/>
    <mergeCell ref="T78:T79"/>
    <mergeCell ref="H80:H81"/>
    <mergeCell ref="I80:I81"/>
    <mergeCell ref="J80:J81"/>
    <mergeCell ref="K80:K81"/>
    <mergeCell ref="L80:L81"/>
    <mergeCell ref="M80:M81"/>
    <mergeCell ref="N80:N81"/>
    <mergeCell ref="O80:O81"/>
    <mergeCell ref="T80:T81"/>
    <mergeCell ref="H82:H83"/>
    <mergeCell ref="I82:I83"/>
    <mergeCell ref="J82:J83"/>
    <mergeCell ref="K82:K83"/>
    <mergeCell ref="L82:L83"/>
    <mergeCell ref="M82:M83"/>
    <mergeCell ref="N82:N83"/>
    <mergeCell ref="O82:O83"/>
    <mergeCell ref="T82:T83"/>
    <mergeCell ref="N84:N85"/>
    <mergeCell ref="O84:O85"/>
    <mergeCell ref="T84:T85"/>
    <mergeCell ref="H86:H87"/>
    <mergeCell ref="I86:I87"/>
    <mergeCell ref="J86:J87"/>
    <mergeCell ref="K86:K87"/>
    <mergeCell ref="L86:L87"/>
    <mergeCell ref="M86:M87"/>
    <mergeCell ref="N86:N87"/>
    <mergeCell ref="H84:H85"/>
    <mergeCell ref="I84:I85"/>
    <mergeCell ref="J84:J85"/>
    <mergeCell ref="K84:K85"/>
    <mergeCell ref="L84:L85"/>
    <mergeCell ref="M84:M85"/>
    <mergeCell ref="O86:O87"/>
    <mergeCell ref="T86:T87"/>
    <mergeCell ref="H88:H89"/>
    <mergeCell ref="I88:I89"/>
    <mergeCell ref="J88:J89"/>
    <mergeCell ref="K88:K89"/>
    <mergeCell ref="L88:L89"/>
    <mergeCell ref="M88:M89"/>
    <mergeCell ref="N88:N89"/>
    <mergeCell ref="O88:O89"/>
    <mergeCell ref="A205:E205"/>
    <mergeCell ref="A206:E206"/>
    <mergeCell ref="A91:E91"/>
    <mergeCell ref="T88:T89"/>
    <mergeCell ref="A92:A93"/>
    <mergeCell ref="B92:B93"/>
    <mergeCell ref="C92:C93"/>
    <mergeCell ref="D92:D93"/>
    <mergeCell ref="E92:E93"/>
    <mergeCell ref="F92:H92"/>
    <mergeCell ref="I92:L92"/>
    <mergeCell ref="M92:O92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F9EF-BC01-4CC7-B3DF-F683E599CCD3}">
  <dimension ref="A1:M10"/>
  <sheetViews>
    <sheetView rightToLeft="1" workbookViewId="0">
      <selection activeCell="E25" sqref="E25"/>
    </sheetView>
  </sheetViews>
  <sheetFormatPr defaultRowHeight="12.75"/>
  <cols>
    <col min="1" max="1" width="13.28515625" customWidth="1"/>
    <col min="2" max="3" width="12.28515625" customWidth="1"/>
    <col min="4" max="4" width="17.5703125" style="10" bestFit="1" customWidth="1"/>
    <col min="5" max="5" width="8.28515625" customWidth="1"/>
    <col min="6" max="6" width="145.7109375" customWidth="1"/>
    <col min="7" max="7" width="16.42578125" style="5" bestFit="1" customWidth="1"/>
    <col min="8" max="9" width="17.5703125" style="5" bestFit="1" customWidth="1"/>
    <col min="10" max="11" width="15.28515625" customWidth="1"/>
    <col min="12" max="12" width="12.28515625" customWidth="1"/>
    <col min="13" max="13" width="11.28515625" customWidth="1"/>
  </cols>
  <sheetData>
    <row r="1" spans="1:13">
      <c r="A1" s="3" t="s">
        <v>0</v>
      </c>
      <c r="B1" s="3" t="s">
        <v>1</v>
      </c>
      <c r="C1" s="3" t="s">
        <v>2</v>
      </c>
      <c r="D1" s="8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2">
        <v>16</v>
      </c>
      <c r="B2" s="2">
        <v>1175</v>
      </c>
      <c r="C2" s="2">
        <v>1217</v>
      </c>
      <c r="D2" s="210">
        <v>1000000</v>
      </c>
      <c r="E2" s="1" t="s">
        <v>135</v>
      </c>
      <c r="F2" s="1" t="s">
        <v>136</v>
      </c>
      <c r="G2" s="6">
        <v>0</v>
      </c>
      <c r="H2" s="6">
        <v>913432000000</v>
      </c>
      <c r="I2" s="213">
        <f>H2+H3+H4+H5+H6-G7</f>
        <v>4523980000000</v>
      </c>
      <c r="J2" s="1" t="s">
        <v>13</v>
      </c>
      <c r="K2" s="1" t="s">
        <v>13</v>
      </c>
      <c r="L2" s="1" t="s">
        <v>13</v>
      </c>
      <c r="M2" s="2"/>
    </row>
    <row r="3" spans="1:13">
      <c r="A3" s="2">
        <v>16</v>
      </c>
      <c r="B3" s="2">
        <v>1182</v>
      </c>
      <c r="C3" s="2">
        <v>1158</v>
      </c>
      <c r="D3" s="211" t="s">
        <v>13</v>
      </c>
      <c r="E3" s="1" t="s">
        <v>137</v>
      </c>
      <c r="F3" s="1" t="s">
        <v>138</v>
      </c>
      <c r="G3" s="6">
        <v>0</v>
      </c>
      <c r="H3" s="6">
        <v>231454000000</v>
      </c>
      <c r="I3" s="214"/>
      <c r="J3" s="1" t="s">
        <v>13</v>
      </c>
      <c r="K3" s="1" t="s">
        <v>13</v>
      </c>
      <c r="L3" s="1" t="s">
        <v>13</v>
      </c>
      <c r="M3" s="2"/>
    </row>
    <row r="4" spans="1:13">
      <c r="A4" s="2">
        <v>18</v>
      </c>
      <c r="B4" s="2">
        <v>1198</v>
      </c>
      <c r="C4" s="2">
        <v>1213</v>
      </c>
      <c r="D4" s="211" t="s">
        <v>13</v>
      </c>
      <c r="E4" s="1" t="s">
        <v>139</v>
      </c>
      <c r="F4" s="1" t="s">
        <v>140</v>
      </c>
      <c r="G4" s="6">
        <v>0</v>
      </c>
      <c r="H4" s="6">
        <v>238232000000</v>
      </c>
      <c r="I4" s="214"/>
      <c r="J4" s="1" t="s">
        <v>13</v>
      </c>
      <c r="K4" s="1" t="s">
        <v>13</v>
      </c>
      <c r="L4" s="1" t="s">
        <v>13</v>
      </c>
      <c r="M4" s="2"/>
    </row>
    <row r="5" spans="1:13">
      <c r="A5" s="2">
        <v>20</v>
      </c>
      <c r="B5" s="2">
        <v>1198</v>
      </c>
      <c r="C5" s="2">
        <v>1213</v>
      </c>
      <c r="D5" s="211" t="s">
        <v>13</v>
      </c>
      <c r="E5" s="1" t="s">
        <v>139</v>
      </c>
      <c r="F5" s="1" t="s">
        <v>141</v>
      </c>
      <c r="G5" s="6">
        <v>0</v>
      </c>
      <c r="H5" s="6">
        <v>952928000000</v>
      </c>
      <c r="I5" s="214"/>
      <c r="J5" s="1" t="s">
        <v>13</v>
      </c>
      <c r="K5" s="1" t="s">
        <v>13</v>
      </c>
      <c r="L5" s="1" t="s">
        <v>13</v>
      </c>
      <c r="M5" s="2"/>
    </row>
    <row r="6" spans="1:13">
      <c r="A6" s="2">
        <v>10</v>
      </c>
      <c r="B6" s="2">
        <v>1215</v>
      </c>
      <c r="C6" s="2">
        <v>1195</v>
      </c>
      <c r="D6" s="211" t="s">
        <v>13</v>
      </c>
      <c r="E6" s="1" t="s">
        <v>142</v>
      </c>
      <c r="F6" s="1" t="s">
        <v>143</v>
      </c>
      <c r="G6" s="6">
        <v>0</v>
      </c>
      <c r="H6" s="6">
        <v>2344280000000</v>
      </c>
      <c r="I6" s="214"/>
      <c r="J6" s="1" t="s">
        <v>13</v>
      </c>
      <c r="K6" s="1" t="s">
        <v>13</v>
      </c>
      <c r="L6" s="1" t="s">
        <v>13</v>
      </c>
      <c r="M6" s="2"/>
    </row>
    <row r="7" spans="1:13">
      <c r="A7" s="2">
        <v>87</v>
      </c>
      <c r="B7" s="2">
        <v>1364</v>
      </c>
      <c r="C7" s="2">
        <v>1089</v>
      </c>
      <c r="D7" s="212" t="s">
        <v>13</v>
      </c>
      <c r="E7" s="1" t="s">
        <v>144</v>
      </c>
      <c r="F7" s="1" t="s">
        <v>186</v>
      </c>
      <c r="G7" s="6">
        <v>156346000000</v>
      </c>
      <c r="H7" s="6">
        <v>0</v>
      </c>
      <c r="I7" s="215"/>
      <c r="J7" s="1" t="s">
        <v>13</v>
      </c>
      <c r="K7" s="1" t="s">
        <v>13</v>
      </c>
      <c r="L7" s="1" t="s">
        <v>13</v>
      </c>
      <c r="M7" s="2"/>
    </row>
    <row r="8" spans="1:13">
      <c r="G8" s="7">
        <f>SUM(G2:G7)</f>
        <v>156346000000</v>
      </c>
      <c r="H8" s="7">
        <f>SUM(H2:H7)</f>
        <v>4680326000000</v>
      </c>
      <c r="I8" s="7">
        <f>SUM(I2:I7)</f>
        <v>4523980000000</v>
      </c>
    </row>
    <row r="10" spans="1:13">
      <c r="H10" s="7">
        <f>H8-G8</f>
        <v>4523980000000</v>
      </c>
    </row>
  </sheetData>
  <mergeCells count="2">
    <mergeCell ref="D2:D7"/>
    <mergeCell ref="I2: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D82E-EBA2-490A-8C8F-B5FCDA5431B6}">
  <dimension ref="A1:O157"/>
  <sheetViews>
    <sheetView rightToLeft="1" view="pageBreakPreview" topLeftCell="F1" zoomScaleNormal="100" zoomScaleSheetLayoutView="100" workbookViewId="0">
      <pane ySplit="1" topLeftCell="A2" activePane="bottomLeft" state="frozen"/>
      <selection activeCell="C1" sqref="C1"/>
      <selection pane="bottomLeft" activeCell="O39" sqref="O39"/>
    </sheetView>
  </sheetViews>
  <sheetFormatPr defaultRowHeight="12.75"/>
  <cols>
    <col min="1" max="3" width="5.28515625" style="14" customWidth="1"/>
    <col min="4" max="4" width="8.28515625" style="14" customWidth="1"/>
    <col min="5" max="5" width="127" style="46" customWidth="1"/>
    <col min="6" max="8" width="16" style="14" customWidth="1"/>
    <col min="9" max="11" width="16" style="35" customWidth="1"/>
    <col min="12" max="14" width="16" style="36" customWidth="1"/>
    <col min="15" max="15" width="21.28515625" style="14" customWidth="1"/>
    <col min="16" max="16384" width="9.140625" style="14"/>
  </cols>
  <sheetData>
    <row r="1" spans="1:15">
      <c r="A1" s="11" t="s">
        <v>0</v>
      </c>
      <c r="B1" s="11" t="s">
        <v>1</v>
      </c>
      <c r="C1" s="11" t="s">
        <v>2</v>
      </c>
      <c r="D1" s="11" t="s">
        <v>4</v>
      </c>
      <c r="E1" s="37" t="s">
        <v>5</v>
      </c>
      <c r="F1" s="11" t="s">
        <v>6</v>
      </c>
      <c r="G1" s="11" t="s">
        <v>7</v>
      </c>
      <c r="H1" s="11" t="s">
        <v>191</v>
      </c>
      <c r="I1" s="12" t="s">
        <v>189</v>
      </c>
      <c r="J1" s="12" t="s">
        <v>188</v>
      </c>
      <c r="K1" s="12" t="s">
        <v>192</v>
      </c>
      <c r="L1" s="13" t="s">
        <v>193</v>
      </c>
      <c r="M1" s="47" t="s">
        <v>194</v>
      </c>
      <c r="N1" s="47"/>
    </row>
    <row r="2" spans="1:15">
      <c r="A2" s="15">
        <v>231</v>
      </c>
      <c r="B2" s="15">
        <v>1</v>
      </c>
      <c r="C2" s="15">
        <v>579</v>
      </c>
      <c r="D2" s="16" t="s">
        <v>82</v>
      </c>
      <c r="E2" s="38" t="s">
        <v>83</v>
      </c>
      <c r="F2" s="15">
        <v>0</v>
      </c>
      <c r="G2" s="15">
        <v>230481300000</v>
      </c>
      <c r="H2" s="218">
        <f>G2+G3</f>
        <v>406272720000</v>
      </c>
      <c r="I2" s="216">
        <v>1618323</v>
      </c>
      <c r="J2" s="216">
        <v>1470000</v>
      </c>
      <c r="K2" s="216">
        <v>271346</v>
      </c>
      <c r="L2" s="218">
        <f>J2*K2</f>
        <v>398878620000</v>
      </c>
      <c r="M2" s="218">
        <f>L2-H2</f>
        <v>-7394100000</v>
      </c>
      <c r="N2" s="218">
        <f>H2*N89/O89</f>
        <v>-34772197828.180405</v>
      </c>
      <c r="O2" s="36"/>
    </row>
    <row r="3" spans="1:15">
      <c r="A3" s="15">
        <v>10</v>
      </c>
      <c r="B3" s="15">
        <v>1364</v>
      </c>
      <c r="C3" s="15">
        <v>1089</v>
      </c>
      <c r="D3" s="16" t="s">
        <v>144</v>
      </c>
      <c r="E3" s="38" t="s">
        <v>145</v>
      </c>
      <c r="F3" s="15">
        <v>0</v>
      </c>
      <c r="G3" s="15">
        <v>175791420000</v>
      </c>
      <c r="H3" s="219"/>
      <c r="I3" s="217"/>
      <c r="J3" s="217" t="s">
        <v>13</v>
      </c>
      <c r="K3" s="217" t="s">
        <v>13</v>
      </c>
      <c r="L3" s="219"/>
      <c r="M3" s="219" t="s">
        <v>13</v>
      </c>
      <c r="N3" s="219"/>
    </row>
    <row r="4" spans="1:15">
      <c r="A4" s="15">
        <v>232</v>
      </c>
      <c r="B4" s="15">
        <v>1</v>
      </c>
      <c r="C4" s="15">
        <v>579</v>
      </c>
      <c r="D4" s="16" t="s">
        <v>82</v>
      </c>
      <c r="E4" s="38" t="s">
        <v>84</v>
      </c>
      <c r="F4" s="15">
        <v>0</v>
      </c>
      <c r="G4" s="15">
        <v>105049300000</v>
      </c>
      <c r="H4" s="218">
        <f>G4+G5</f>
        <v>185171920000</v>
      </c>
      <c r="I4" s="216">
        <v>737603</v>
      </c>
      <c r="J4" s="216">
        <v>670000</v>
      </c>
      <c r="K4" s="216">
        <v>271346</v>
      </c>
      <c r="L4" s="218">
        <f>J4*K4</f>
        <v>181801820000</v>
      </c>
      <c r="M4" s="218">
        <f>L4-H4</f>
        <v>-3370100000</v>
      </c>
      <c r="N4" s="218"/>
    </row>
    <row r="5" spans="1:15">
      <c r="A5" s="15">
        <v>11</v>
      </c>
      <c r="B5" s="15">
        <v>1364</v>
      </c>
      <c r="C5" s="15">
        <v>1089</v>
      </c>
      <c r="D5" s="16" t="s">
        <v>144</v>
      </c>
      <c r="E5" s="38" t="s">
        <v>146</v>
      </c>
      <c r="F5" s="15">
        <v>0</v>
      </c>
      <c r="G5" s="15">
        <v>80122620000</v>
      </c>
      <c r="H5" s="219"/>
      <c r="I5" s="217"/>
      <c r="J5" s="217" t="s">
        <v>13</v>
      </c>
      <c r="K5" s="217" t="s">
        <v>13</v>
      </c>
      <c r="L5" s="219"/>
      <c r="M5" s="219" t="s">
        <v>13</v>
      </c>
      <c r="N5" s="219"/>
    </row>
    <row r="6" spans="1:15">
      <c r="A6" s="15">
        <v>233</v>
      </c>
      <c r="B6" s="15">
        <v>1</v>
      </c>
      <c r="C6" s="15">
        <v>579</v>
      </c>
      <c r="D6" s="16" t="s">
        <v>82</v>
      </c>
      <c r="E6" s="38" t="s">
        <v>85</v>
      </c>
      <c r="F6" s="15">
        <v>0</v>
      </c>
      <c r="G6" s="15">
        <v>24248655351</v>
      </c>
      <c r="H6" s="218">
        <f>G6+G7</f>
        <v>42743455394</v>
      </c>
      <c r="I6" s="216">
        <v>171313.45</v>
      </c>
      <c r="J6" s="216">
        <v>154656.9</v>
      </c>
      <c r="K6" s="216">
        <v>271346</v>
      </c>
      <c r="L6" s="218">
        <f>J6*K6</f>
        <v>41965531187.400002</v>
      </c>
      <c r="M6" s="218">
        <f>L6-H6</f>
        <v>-777924206.59999847</v>
      </c>
      <c r="N6" s="218"/>
    </row>
    <row r="7" spans="1:15">
      <c r="A7" s="15">
        <v>12</v>
      </c>
      <c r="B7" s="15">
        <v>1364</v>
      </c>
      <c r="C7" s="15">
        <v>1089</v>
      </c>
      <c r="D7" s="16" t="s">
        <v>144</v>
      </c>
      <c r="E7" s="38" t="s">
        <v>147</v>
      </c>
      <c r="F7" s="15">
        <v>0</v>
      </c>
      <c r="G7" s="15">
        <v>18494800043</v>
      </c>
      <c r="H7" s="219"/>
      <c r="I7" s="217"/>
      <c r="J7" s="217" t="s">
        <v>13</v>
      </c>
      <c r="K7" s="217" t="s">
        <v>13</v>
      </c>
      <c r="L7" s="219"/>
      <c r="M7" s="219" t="s">
        <v>13</v>
      </c>
      <c r="N7" s="219"/>
    </row>
    <row r="8" spans="1:15">
      <c r="A8" s="15">
        <v>234</v>
      </c>
      <c r="B8" s="15">
        <v>1</v>
      </c>
      <c r="C8" s="15">
        <v>579</v>
      </c>
      <c r="D8" s="16" t="s">
        <v>82</v>
      </c>
      <c r="E8" s="38" t="s">
        <v>86</v>
      </c>
      <c r="F8" s="15">
        <v>0</v>
      </c>
      <c r="G8" s="15">
        <v>162277650000</v>
      </c>
      <c r="H8" s="218">
        <f>G8+G9</f>
        <v>286049160000</v>
      </c>
      <c r="I8" s="216">
        <v>1174414.5</v>
      </c>
      <c r="J8" s="216">
        <v>1035000</v>
      </c>
      <c r="K8" s="216">
        <v>271346</v>
      </c>
      <c r="L8" s="218">
        <f>J8*K8</f>
        <v>280843110000</v>
      </c>
      <c r="M8" s="218">
        <f>L8-H8</f>
        <v>-5206050000</v>
      </c>
      <c r="N8" s="218"/>
    </row>
    <row r="9" spans="1:15">
      <c r="A9" s="15">
        <v>14</v>
      </c>
      <c r="B9" s="15">
        <v>1364</v>
      </c>
      <c r="C9" s="15">
        <v>1089</v>
      </c>
      <c r="D9" s="16" t="s">
        <v>144</v>
      </c>
      <c r="E9" s="38" t="s">
        <v>148</v>
      </c>
      <c r="F9" s="15">
        <v>0</v>
      </c>
      <c r="G9" s="15">
        <v>123771510000</v>
      </c>
      <c r="H9" s="219"/>
      <c r="I9" s="217"/>
      <c r="J9" s="217" t="s">
        <v>13</v>
      </c>
      <c r="K9" s="217" t="s">
        <v>13</v>
      </c>
      <c r="L9" s="219"/>
      <c r="M9" s="219" t="s">
        <v>13</v>
      </c>
      <c r="N9" s="219"/>
    </row>
    <row r="10" spans="1:15">
      <c r="A10" s="15">
        <v>235</v>
      </c>
      <c r="B10" s="15">
        <v>1</v>
      </c>
      <c r="C10" s="15">
        <v>579</v>
      </c>
      <c r="D10" s="16" t="s">
        <v>82</v>
      </c>
      <c r="E10" s="38" t="s">
        <v>87</v>
      </c>
      <c r="F10" s="15">
        <v>0</v>
      </c>
      <c r="G10" s="15">
        <v>691897179890</v>
      </c>
      <c r="H10" s="218">
        <f>G10+G11</f>
        <v>1219617163016</v>
      </c>
      <c r="I10" s="216">
        <v>4973328.1500000004</v>
      </c>
      <c r="J10" s="216">
        <v>4412891</v>
      </c>
      <c r="K10" s="216">
        <v>271346</v>
      </c>
      <c r="L10" s="218">
        <f>J10*K10</f>
        <v>1197420321286</v>
      </c>
      <c r="M10" s="218">
        <f>L10-H10</f>
        <v>-22196841730</v>
      </c>
      <c r="N10" s="218"/>
    </row>
    <row r="11" spans="1:15">
      <c r="A11" s="15">
        <v>15</v>
      </c>
      <c r="B11" s="15">
        <v>1364</v>
      </c>
      <c r="C11" s="15">
        <v>1089</v>
      </c>
      <c r="D11" s="16" t="s">
        <v>144</v>
      </c>
      <c r="E11" s="38" t="s">
        <v>149</v>
      </c>
      <c r="F11" s="15">
        <v>0</v>
      </c>
      <c r="G11" s="15">
        <v>527719983126</v>
      </c>
      <c r="H11" s="219"/>
      <c r="I11" s="217"/>
      <c r="J11" s="217" t="s">
        <v>13</v>
      </c>
      <c r="K11" s="217" t="s">
        <v>13</v>
      </c>
      <c r="L11" s="219"/>
      <c r="M11" s="219" t="s">
        <v>13</v>
      </c>
      <c r="N11" s="219"/>
    </row>
    <row r="12" spans="1:15">
      <c r="A12" s="15">
        <v>236</v>
      </c>
      <c r="B12" s="15">
        <v>1</v>
      </c>
      <c r="C12" s="15">
        <v>579</v>
      </c>
      <c r="D12" s="16" t="s">
        <v>82</v>
      </c>
      <c r="E12" s="38" t="s">
        <v>88</v>
      </c>
      <c r="F12" s="15">
        <v>0</v>
      </c>
      <c r="G12" s="15">
        <v>31547559110</v>
      </c>
      <c r="H12" s="218">
        <f>G12+G13-F14</f>
        <v>55559590904</v>
      </c>
      <c r="I12" s="216">
        <v>225051.97</v>
      </c>
      <c r="J12" s="216">
        <v>201029</v>
      </c>
      <c r="K12" s="216">
        <v>271346</v>
      </c>
      <c r="L12" s="218">
        <v>398878620000</v>
      </c>
      <c r="M12" s="218">
        <v>-7394100000</v>
      </c>
      <c r="N12" s="218"/>
    </row>
    <row r="13" spans="1:15">
      <c r="A13" s="15">
        <v>16</v>
      </c>
      <c r="B13" s="15">
        <v>1364</v>
      </c>
      <c r="C13" s="15">
        <v>1089</v>
      </c>
      <c r="D13" s="16" t="s">
        <v>144</v>
      </c>
      <c r="E13" s="38" t="s">
        <v>150</v>
      </c>
      <c r="F13" s="15">
        <v>0</v>
      </c>
      <c r="G13" s="15">
        <v>24039134034</v>
      </c>
      <c r="H13" s="223"/>
      <c r="I13" s="220"/>
      <c r="J13" s="220" t="s">
        <v>13</v>
      </c>
      <c r="K13" s="220" t="s">
        <v>13</v>
      </c>
      <c r="L13" s="223" t="s">
        <v>13</v>
      </c>
      <c r="M13" s="223" t="s">
        <v>13</v>
      </c>
      <c r="N13" s="223"/>
    </row>
    <row r="14" spans="1:15">
      <c r="A14" s="15">
        <v>218</v>
      </c>
      <c r="B14" s="15">
        <v>2</v>
      </c>
      <c r="C14" s="15">
        <v>963</v>
      </c>
      <c r="D14" s="16" t="s">
        <v>104</v>
      </c>
      <c r="E14" s="38" t="s">
        <v>109</v>
      </c>
      <c r="F14" s="15">
        <v>27102240</v>
      </c>
      <c r="G14" s="15">
        <v>0</v>
      </c>
      <c r="H14" s="219"/>
      <c r="I14" s="217"/>
      <c r="J14" s="217" t="s">
        <v>13</v>
      </c>
      <c r="K14" s="217" t="s">
        <v>13</v>
      </c>
      <c r="L14" s="219" t="s">
        <v>13</v>
      </c>
      <c r="M14" s="219" t="s">
        <v>13</v>
      </c>
      <c r="N14" s="219"/>
    </row>
    <row r="15" spans="1:15">
      <c r="A15" s="15">
        <v>237</v>
      </c>
      <c r="B15" s="15">
        <v>1</v>
      </c>
      <c r="C15" s="15">
        <v>579</v>
      </c>
      <c r="D15" s="16" t="s">
        <v>82</v>
      </c>
      <c r="E15" s="38" t="s">
        <v>89</v>
      </c>
      <c r="F15" s="15">
        <v>0</v>
      </c>
      <c r="G15" s="15">
        <v>9857544090</v>
      </c>
      <c r="H15" s="218">
        <f>G15+G16</f>
        <v>17376035496</v>
      </c>
      <c r="I15" s="216">
        <v>69642.2</v>
      </c>
      <c r="J15" s="216">
        <v>62871</v>
      </c>
      <c r="K15" s="216">
        <v>271346</v>
      </c>
      <c r="L15" s="218">
        <f>J15*K15</f>
        <v>17059794366</v>
      </c>
      <c r="M15" s="218">
        <f>L15-H15</f>
        <v>-316241130</v>
      </c>
      <c r="N15" s="218"/>
    </row>
    <row r="16" spans="1:15">
      <c r="A16" s="15">
        <v>17</v>
      </c>
      <c r="B16" s="15">
        <v>1364</v>
      </c>
      <c r="C16" s="15">
        <v>1089</v>
      </c>
      <c r="D16" s="16" t="s">
        <v>144</v>
      </c>
      <c r="E16" s="38" t="s">
        <v>151</v>
      </c>
      <c r="F16" s="15">
        <v>0</v>
      </c>
      <c r="G16" s="15">
        <v>7518491406</v>
      </c>
      <c r="H16" s="219"/>
      <c r="I16" s="217"/>
      <c r="J16" s="217" t="s">
        <v>13</v>
      </c>
      <c r="K16" s="217" t="s">
        <v>13</v>
      </c>
      <c r="L16" s="219"/>
      <c r="M16" s="219" t="s">
        <v>13</v>
      </c>
      <c r="N16" s="219"/>
    </row>
    <row r="17" spans="1:14">
      <c r="A17" s="15">
        <v>238</v>
      </c>
      <c r="B17" s="15">
        <v>1</v>
      </c>
      <c r="C17" s="15">
        <v>579</v>
      </c>
      <c r="D17" s="16" t="s">
        <v>82</v>
      </c>
      <c r="E17" s="38" t="s">
        <v>90</v>
      </c>
      <c r="F17" s="15">
        <v>0</v>
      </c>
      <c r="G17" s="15">
        <v>135078504750</v>
      </c>
      <c r="H17" s="218">
        <f>G17+G18</f>
        <v>238104833400</v>
      </c>
      <c r="I17" s="216">
        <v>954311.24</v>
      </c>
      <c r="J17" s="216">
        <v>861525</v>
      </c>
      <c r="K17" s="216">
        <v>271346</v>
      </c>
      <c r="L17" s="218">
        <f>J17*K17</f>
        <v>233771362650</v>
      </c>
      <c r="M17" s="218">
        <f>L17-H17</f>
        <v>-4333470750</v>
      </c>
      <c r="N17" s="218"/>
    </row>
    <row r="18" spans="1:14">
      <c r="A18" s="15">
        <v>18</v>
      </c>
      <c r="B18" s="15">
        <v>1364</v>
      </c>
      <c r="C18" s="15">
        <v>1089</v>
      </c>
      <c r="D18" s="16" t="s">
        <v>144</v>
      </c>
      <c r="E18" s="38" t="s">
        <v>152</v>
      </c>
      <c r="F18" s="15">
        <v>0</v>
      </c>
      <c r="G18" s="15">
        <v>103026328650</v>
      </c>
      <c r="H18" s="219"/>
      <c r="I18" s="217"/>
      <c r="J18" s="217" t="s">
        <v>13</v>
      </c>
      <c r="K18" s="217" t="s">
        <v>13</v>
      </c>
      <c r="L18" s="219"/>
      <c r="M18" s="219" t="s">
        <v>13</v>
      </c>
      <c r="N18" s="219"/>
    </row>
    <row r="19" spans="1:14">
      <c r="A19" s="15">
        <v>239</v>
      </c>
      <c r="B19" s="15">
        <v>1</v>
      </c>
      <c r="C19" s="15">
        <v>579</v>
      </c>
      <c r="D19" s="16" t="s">
        <v>82</v>
      </c>
      <c r="E19" s="38" t="s">
        <v>91</v>
      </c>
      <c r="F19" s="15">
        <v>0</v>
      </c>
      <c r="G19" s="15">
        <v>9407400000</v>
      </c>
      <c r="H19" s="218">
        <f>G19+G20</f>
        <v>16582560000</v>
      </c>
      <c r="I19" s="216">
        <v>66462</v>
      </c>
      <c r="J19" s="216">
        <v>60000</v>
      </c>
      <c r="K19" s="216">
        <v>271346</v>
      </c>
      <c r="L19" s="218">
        <f>J19*K19</f>
        <v>16280760000</v>
      </c>
      <c r="M19" s="218">
        <f>L19-H19</f>
        <v>-301800000</v>
      </c>
      <c r="N19" s="218"/>
    </row>
    <row r="20" spans="1:14">
      <c r="A20" s="15">
        <v>19</v>
      </c>
      <c r="B20" s="15">
        <v>1364</v>
      </c>
      <c r="C20" s="15">
        <v>1089</v>
      </c>
      <c r="D20" s="16" t="s">
        <v>144</v>
      </c>
      <c r="E20" s="38" t="s">
        <v>153</v>
      </c>
      <c r="F20" s="15">
        <v>0</v>
      </c>
      <c r="G20" s="15">
        <v>7175160000</v>
      </c>
      <c r="H20" s="219"/>
      <c r="I20" s="217"/>
      <c r="J20" s="217" t="s">
        <v>13</v>
      </c>
      <c r="K20" s="217" t="s">
        <v>13</v>
      </c>
      <c r="L20" s="219"/>
      <c r="M20" s="219" t="s">
        <v>13</v>
      </c>
      <c r="N20" s="219"/>
    </row>
    <row r="21" spans="1:14">
      <c r="A21" s="15">
        <v>240</v>
      </c>
      <c r="B21" s="15">
        <v>1</v>
      </c>
      <c r="C21" s="15">
        <v>579</v>
      </c>
      <c r="D21" s="16" t="s">
        <v>82</v>
      </c>
      <c r="E21" s="38" t="s">
        <v>92</v>
      </c>
      <c r="F21" s="15">
        <v>0</v>
      </c>
      <c r="G21" s="15">
        <v>13361377257</v>
      </c>
      <c r="H21" s="218">
        <f>G21+G22</f>
        <v>23552292881</v>
      </c>
      <c r="I21" s="216">
        <v>95171.8</v>
      </c>
      <c r="J21" s="216">
        <v>85218.3</v>
      </c>
      <c r="K21" s="216">
        <v>271346</v>
      </c>
      <c r="L21" s="218">
        <f>J21*K21</f>
        <v>23123644831.799999</v>
      </c>
      <c r="M21" s="218">
        <f>L21-H21</f>
        <v>-428648049.20000076</v>
      </c>
      <c r="N21" s="218"/>
    </row>
    <row r="22" spans="1:14">
      <c r="A22" s="15">
        <v>20</v>
      </c>
      <c r="B22" s="15">
        <v>1364</v>
      </c>
      <c r="C22" s="15">
        <v>1089</v>
      </c>
      <c r="D22" s="16" t="s">
        <v>144</v>
      </c>
      <c r="E22" s="38" t="s">
        <v>154</v>
      </c>
      <c r="F22" s="15">
        <v>0</v>
      </c>
      <c r="G22" s="15">
        <v>10190915624</v>
      </c>
      <c r="H22" s="219"/>
      <c r="I22" s="217"/>
      <c r="J22" s="217" t="s">
        <v>13</v>
      </c>
      <c r="K22" s="217" t="s">
        <v>13</v>
      </c>
      <c r="L22" s="219"/>
      <c r="M22" s="219" t="s">
        <v>13</v>
      </c>
      <c r="N22" s="219"/>
    </row>
    <row r="23" spans="1:14">
      <c r="A23" s="15">
        <v>241</v>
      </c>
      <c r="B23" s="15">
        <v>1</v>
      </c>
      <c r="C23" s="15">
        <v>579</v>
      </c>
      <c r="D23" s="16" t="s">
        <v>82</v>
      </c>
      <c r="E23" s="38" t="s">
        <v>93</v>
      </c>
      <c r="F23" s="15">
        <v>0</v>
      </c>
      <c r="G23" s="15">
        <v>30833664450</v>
      </c>
      <c r="H23" s="218">
        <f>G23+G24</f>
        <v>54350946145</v>
      </c>
      <c r="I23" s="216">
        <v>216596.71</v>
      </c>
      <c r="J23" s="216">
        <v>196655.81</v>
      </c>
      <c r="K23" s="216">
        <v>271346</v>
      </c>
      <c r="L23" s="218">
        <f>J23*K23</f>
        <v>53361767420.260002</v>
      </c>
      <c r="M23" s="218">
        <f>L23-H23</f>
        <v>-989178724.73999786</v>
      </c>
      <c r="N23" s="218"/>
    </row>
    <row r="24" spans="1:14">
      <c r="A24" s="15">
        <v>22</v>
      </c>
      <c r="B24" s="15">
        <v>1364</v>
      </c>
      <c r="C24" s="15">
        <v>1089</v>
      </c>
      <c r="D24" s="16" t="s">
        <v>144</v>
      </c>
      <c r="E24" s="38" t="s">
        <v>155</v>
      </c>
      <c r="F24" s="15">
        <v>0</v>
      </c>
      <c r="G24" s="15">
        <v>23517281695</v>
      </c>
      <c r="H24" s="219"/>
      <c r="I24" s="217"/>
      <c r="J24" s="217" t="s">
        <v>13</v>
      </c>
      <c r="K24" s="217" t="s">
        <v>13</v>
      </c>
      <c r="L24" s="219"/>
      <c r="M24" s="219" t="s">
        <v>13</v>
      </c>
      <c r="N24" s="219"/>
    </row>
    <row r="25" spans="1:14">
      <c r="A25" s="15">
        <v>242</v>
      </c>
      <c r="B25" s="15">
        <v>1</v>
      </c>
      <c r="C25" s="15">
        <v>579</v>
      </c>
      <c r="D25" s="16" t="s">
        <v>82</v>
      </c>
      <c r="E25" s="38" t="s">
        <v>94</v>
      </c>
      <c r="F25" s="15">
        <v>0</v>
      </c>
      <c r="G25" s="15">
        <v>2351850000000</v>
      </c>
      <c r="H25" s="218">
        <f>G25+G26</f>
        <v>4145640000000</v>
      </c>
      <c r="I25" s="216">
        <v>16522500</v>
      </c>
      <c r="J25" s="216">
        <v>15000000</v>
      </c>
      <c r="K25" s="216">
        <v>271346</v>
      </c>
      <c r="L25" s="218">
        <f>J25*K25</f>
        <v>4070190000000</v>
      </c>
      <c r="M25" s="218">
        <f>L25-H25</f>
        <v>-75450000000</v>
      </c>
      <c r="N25" s="218"/>
    </row>
    <row r="26" spans="1:14">
      <c r="A26" s="15">
        <v>24</v>
      </c>
      <c r="B26" s="15">
        <v>1364</v>
      </c>
      <c r="C26" s="15">
        <v>1089</v>
      </c>
      <c r="D26" s="16" t="s">
        <v>144</v>
      </c>
      <c r="E26" s="38" t="s">
        <v>156</v>
      </c>
      <c r="F26" s="15">
        <v>0</v>
      </c>
      <c r="G26" s="15">
        <v>1793790000000</v>
      </c>
      <c r="H26" s="219"/>
      <c r="I26" s="217"/>
      <c r="J26" s="217" t="s">
        <v>13</v>
      </c>
      <c r="K26" s="217" t="s">
        <v>13</v>
      </c>
      <c r="L26" s="219"/>
      <c r="M26" s="219" t="s">
        <v>13</v>
      </c>
      <c r="N26" s="219"/>
    </row>
    <row r="27" spans="1:14">
      <c r="A27" s="15">
        <v>243</v>
      </c>
      <c r="B27" s="15">
        <v>1</v>
      </c>
      <c r="C27" s="15">
        <v>579</v>
      </c>
      <c r="D27" s="16" t="s">
        <v>82</v>
      </c>
      <c r="E27" s="38" t="s">
        <v>95</v>
      </c>
      <c r="F27" s="15">
        <v>0</v>
      </c>
      <c r="G27" s="15">
        <v>118687678150</v>
      </c>
      <c r="H27" s="218">
        <f>G27+G28</f>
        <v>209212486360</v>
      </c>
      <c r="I27" s="216">
        <v>838360.89</v>
      </c>
      <c r="J27" s="216">
        <v>756985</v>
      </c>
      <c r="K27" s="216">
        <v>271346</v>
      </c>
      <c r="L27" s="218">
        <f>J27*K27</f>
        <v>205404851810</v>
      </c>
      <c r="M27" s="218">
        <f>L27-H27</f>
        <v>-3807634550</v>
      </c>
      <c r="N27" s="218"/>
    </row>
    <row r="28" spans="1:14">
      <c r="A28" s="15">
        <v>25</v>
      </c>
      <c r="B28" s="15">
        <v>1364</v>
      </c>
      <c r="C28" s="15">
        <v>1089</v>
      </c>
      <c r="D28" s="16" t="s">
        <v>144</v>
      </c>
      <c r="E28" s="38" t="s">
        <v>157</v>
      </c>
      <c r="F28" s="15">
        <v>0</v>
      </c>
      <c r="G28" s="15">
        <v>90524808210</v>
      </c>
      <c r="H28" s="219"/>
      <c r="I28" s="217"/>
      <c r="J28" s="217" t="s">
        <v>13</v>
      </c>
      <c r="K28" s="217" t="s">
        <v>13</v>
      </c>
      <c r="L28" s="219"/>
      <c r="M28" s="219" t="s">
        <v>13</v>
      </c>
      <c r="N28" s="219"/>
    </row>
    <row r="29" spans="1:14">
      <c r="A29" s="15">
        <v>244</v>
      </c>
      <c r="B29" s="15">
        <v>1</v>
      </c>
      <c r="C29" s="15">
        <v>579</v>
      </c>
      <c r="D29" s="16" t="s">
        <v>82</v>
      </c>
      <c r="E29" s="38" t="s">
        <v>96</v>
      </c>
      <c r="F29" s="15">
        <v>0</v>
      </c>
      <c r="G29" s="15">
        <v>56042487650</v>
      </c>
      <c r="H29" s="218">
        <f>G29+G30</f>
        <v>98786903289</v>
      </c>
      <c r="I29" s="216">
        <v>396111.26</v>
      </c>
      <c r="J29" s="216">
        <v>357436.62</v>
      </c>
      <c r="K29" s="216">
        <v>271346</v>
      </c>
      <c r="L29" s="218">
        <f>J29*K29</f>
        <v>96988997090.520004</v>
      </c>
      <c r="M29" s="218">
        <f>L29-H29</f>
        <v>-1797906198.4799957</v>
      </c>
      <c r="N29" s="218"/>
    </row>
    <row r="30" spans="1:14">
      <c r="A30" s="15">
        <v>26</v>
      </c>
      <c r="B30" s="15">
        <v>1364</v>
      </c>
      <c r="C30" s="15">
        <v>1089</v>
      </c>
      <c r="D30" s="16" t="s">
        <v>144</v>
      </c>
      <c r="E30" s="38" t="s">
        <v>158</v>
      </c>
      <c r="F30" s="15">
        <v>0</v>
      </c>
      <c r="G30" s="15">
        <v>42744415639</v>
      </c>
      <c r="H30" s="219"/>
      <c r="I30" s="217"/>
      <c r="J30" s="217" t="s">
        <v>13</v>
      </c>
      <c r="K30" s="217" t="s">
        <v>13</v>
      </c>
      <c r="L30" s="219"/>
      <c r="M30" s="219" t="s">
        <v>13</v>
      </c>
      <c r="N30" s="219"/>
    </row>
    <row r="31" spans="1:14">
      <c r="A31" s="15">
        <v>245</v>
      </c>
      <c r="B31" s="15">
        <v>1</v>
      </c>
      <c r="C31" s="15">
        <v>579</v>
      </c>
      <c r="D31" s="16" t="s">
        <v>82</v>
      </c>
      <c r="E31" s="38" t="s">
        <v>97</v>
      </c>
      <c r="F31" s="15">
        <v>0</v>
      </c>
      <c r="G31" s="15">
        <v>43989759696</v>
      </c>
      <c r="H31" s="218">
        <f>G31-F32+G33+G34</f>
        <v>77541385456</v>
      </c>
      <c r="I31" s="216">
        <v>309631.34999999998</v>
      </c>
      <c r="J31" s="216">
        <v>280564.83</v>
      </c>
      <c r="K31" s="216">
        <v>271346</v>
      </c>
      <c r="L31" s="218">
        <v>398878620000</v>
      </c>
      <c r="M31" s="218">
        <v>-7394100000</v>
      </c>
      <c r="N31" s="218"/>
    </row>
    <row r="32" spans="1:14">
      <c r="A32" s="15">
        <v>187</v>
      </c>
      <c r="B32" s="15">
        <v>2</v>
      </c>
      <c r="C32" s="15">
        <v>963</v>
      </c>
      <c r="D32" s="16" t="s">
        <v>104</v>
      </c>
      <c r="E32" s="38" t="s">
        <v>105</v>
      </c>
      <c r="F32" s="15">
        <v>37702021290</v>
      </c>
      <c r="G32" s="15">
        <v>0</v>
      </c>
      <c r="H32" s="221"/>
      <c r="I32" s="220"/>
      <c r="J32" s="220" t="s">
        <v>13</v>
      </c>
      <c r="K32" s="220" t="s">
        <v>13</v>
      </c>
      <c r="L32" s="223" t="s">
        <v>13</v>
      </c>
      <c r="M32" s="223" t="s">
        <v>13</v>
      </c>
      <c r="N32" s="223"/>
    </row>
    <row r="33" spans="1:14">
      <c r="A33" s="15">
        <v>199</v>
      </c>
      <c r="B33" s="15">
        <v>2</v>
      </c>
      <c r="C33" s="15">
        <v>963</v>
      </c>
      <c r="D33" s="16" t="s">
        <v>104</v>
      </c>
      <c r="E33" s="38" t="s">
        <v>106</v>
      </c>
      <c r="F33" s="15">
        <v>0</v>
      </c>
      <c r="G33" s="15">
        <v>37702021290</v>
      </c>
      <c r="H33" s="221"/>
      <c r="I33" s="220"/>
      <c r="J33" s="220" t="s">
        <v>13</v>
      </c>
      <c r="K33" s="220" t="s">
        <v>13</v>
      </c>
      <c r="L33" s="223" t="s">
        <v>13</v>
      </c>
      <c r="M33" s="223" t="s">
        <v>13</v>
      </c>
      <c r="N33" s="223"/>
    </row>
    <row r="34" spans="1:14">
      <c r="A34" s="15">
        <v>28</v>
      </c>
      <c r="B34" s="15">
        <v>1364</v>
      </c>
      <c r="C34" s="15">
        <v>1089</v>
      </c>
      <c r="D34" s="16" t="s">
        <v>144</v>
      </c>
      <c r="E34" s="38" t="s">
        <v>159</v>
      </c>
      <c r="F34" s="15">
        <v>0</v>
      </c>
      <c r="G34" s="15">
        <v>33551625760</v>
      </c>
      <c r="H34" s="222"/>
      <c r="I34" s="217"/>
      <c r="J34" s="217" t="s">
        <v>13</v>
      </c>
      <c r="K34" s="217" t="s">
        <v>13</v>
      </c>
      <c r="L34" s="219" t="s">
        <v>13</v>
      </c>
      <c r="M34" s="219" t="s">
        <v>13</v>
      </c>
      <c r="N34" s="219"/>
    </row>
    <row r="35" spans="1:14">
      <c r="A35" s="15">
        <v>246</v>
      </c>
      <c r="B35" s="15">
        <v>1</v>
      </c>
      <c r="C35" s="15">
        <v>579</v>
      </c>
      <c r="D35" s="16" t="s">
        <v>82</v>
      </c>
      <c r="E35" s="38" t="s">
        <v>98</v>
      </c>
      <c r="F35" s="15">
        <v>0</v>
      </c>
      <c r="G35" s="15">
        <v>48465262826</v>
      </c>
      <c r="H35" s="218">
        <f>G35+G36</f>
        <v>85430419534</v>
      </c>
      <c r="I35" s="216">
        <v>335971.01</v>
      </c>
      <c r="J35" s="216">
        <v>309109.40000000002</v>
      </c>
      <c r="K35" s="216">
        <v>271346</v>
      </c>
      <c r="L35" s="218">
        <f>J35*K35</f>
        <v>83875599252.400009</v>
      </c>
      <c r="M35" s="218">
        <f>L35-H35</f>
        <v>-1554820281.5999908</v>
      </c>
      <c r="N35" s="218"/>
    </row>
    <row r="36" spans="1:14">
      <c r="A36" s="15">
        <v>30</v>
      </c>
      <c r="B36" s="15">
        <v>1364</v>
      </c>
      <c r="C36" s="15">
        <v>1089</v>
      </c>
      <c r="D36" s="16" t="s">
        <v>144</v>
      </c>
      <c r="E36" s="38" t="s">
        <v>160</v>
      </c>
      <c r="F36" s="15">
        <v>0</v>
      </c>
      <c r="G36" s="15">
        <v>36965156708</v>
      </c>
      <c r="H36" s="219"/>
      <c r="I36" s="217"/>
      <c r="J36" s="217" t="s">
        <v>13</v>
      </c>
      <c r="K36" s="217" t="s">
        <v>13</v>
      </c>
      <c r="L36" s="219"/>
      <c r="M36" s="219" t="s">
        <v>13</v>
      </c>
      <c r="N36" s="219"/>
    </row>
    <row r="37" spans="1:14">
      <c r="A37" s="15">
        <v>247</v>
      </c>
      <c r="B37" s="15">
        <v>1</v>
      </c>
      <c r="C37" s="15">
        <v>579</v>
      </c>
      <c r="D37" s="16" t="s">
        <v>82</v>
      </c>
      <c r="E37" s="38" t="s">
        <v>99</v>
      </c>
      <c r="F37" s="15">
        <v>0</v>
      </c>
      <c r="G37" s="15">
        <v>31693436526</v>
      </c>
      <c r="H37" s="218">
        <f>G37+G38</f>
        <v>55866478814</v>
      </c>
      <c r="I37" s="216">
        <v>219705.31</v>
      </c>
      <c r="J37" s="216">
        <v>202139.4</v>
      </c>
      <c r="K37" s="216">
        <v>271346</v>
      </c>
      <c r="L37" s="218">
        <f>J37*K37</f>
        <v>54849717632.400002</v>
      </c>
      <c r="M37" s="218">
        <f>L37-H37</f>
        <v>-1016761181.5999985</v>
      </c>
      <c r="N37" s="218"/>
    </row>
    <row r="38" spans="1:14">
      <c r="A38" s="15">
        <v>32</v>
      </c>
      <c r="B38" s="15">
        <v>1364</v>
      </c>
      <c r="C38" s="15">
        <v>1089</v>
      </c>
      <c r="D38" s="16" t="s">
        <v>144</v>
      </c>
      <c r="E38" s="38" t="s">
        <v>161</v>
      </c>
      <c r="F38" s="15">
        <v>0</v>
      </c>
      <c r="G38" s="15">
        <v>24173042288</v>
      </c>
      <c r="H38" s="219"/>
      <c r="I38" s="217"/>
      <c r="J38" s="217" t="s">
        <v>13</v>
      </c>
      <c r="K38" s="217" t="s">
        <v>13</v>
      </c>
      <c r="L38" s="219"/>
      <c r="M38" s="219" t="s">
        <v>13</v>
      </c>
      <c r="N38" s="219"/>
    </row>
    <row r="39" spans="1:14">
      <c r="A39" s="15">
        <v>248</v>
      </c>
      <c r="B39" s="15">
        <v>1</v>
      </c>
      <c r="C39" s="15">
        <v>579</v>
      </c>
      <c r="D39" s="16" t="s">
        <v>82</v>
      </c>
      <c r="E39" s="38" t="s">
        <v>100</v>
      </c>
      <c r="F39" s="15">
        <v>0</v>
      </c>
      <c r="G39" s="15">
        <v>165605030133</v>
      </c>
      <c r="H39" s="218">
        <f>G39+G40</f>
        <v>291914381071</v>
      </c>
      <c r="I39" s="216">
        <v>1152549.33</v>
      </c>
      <c r="J39" s="216">
        <v>1056221.8899999999</v>
      </c>
      <c r="K39" s="216">
        <v>271346</v>
      </c>
      <c r="L39" s="218">
        <f>J39*K39</f>
        <v>286601584963.94</v>
      </c>
      <c r="M39" s="218">
        <f>L39-H39</f>
        <v>-5312796107.0599976</v>
      </c>
      <c r="N39" s="218"/>
    </row>
    <row r="40" spans="1:14">
      <c r="A40" s="15">
        <v>34</v>
      </c>
      <c r="B40" s="15">
        <v>1364</v>
      </c>
      <c r="C40" s="15">
        <v>1089</v>
      </c>
      <c r="D40" s="16" t="s">
        <v>144</v>
      </c>
      <c r="E40" s="38" t="s">
        <v>162</v>
      </c>
      <c r="F40" s="15">
        <v>0</v>
      </c>
      <c r="G40" s="15">
        <v>126309350938</v>
      </c>
      <c r="H40" s="219"/>
      <c r="I40" s="217"/>
      <c r="J40" s="217" t="s">
        <v>13</v>
      </c>
      <c r="K40" s="217" t="s">
        <v>13</v>
      </c>
      <c r="L40" s="219"/>
      <c r="M40" s="219" t="s">
        <v>13</v>
      </c>
      <c r="N40" s="219"/>
    </row>
    <row r="41" spans="1:14">
      <c r="A41" s="15">
        <v>249</v>
      </c>
      <c r="B41" s="15">
        <v>1</v>
      </c>
      <c r="C41" s="15">
        <v>579</v>
      </c>
      <c r="D41" s="16" t="s">
        <v>82</v>
      </c>
      <c r="E41" s="38" t="s">
        <v>101</v>
      </c>
      <c r="F41" s="15">
        <v>0</v>
      </c>
      <c r="G41" s="15">
        <v>70278357996</v>
      </c>
      <c r="H41" s="218">
        <f>G41+G42</f>
        <v>123880677782</v>
      </c>
      <c r="I41" s="216">
        <v>489111.19</v>
      </c>
      <c r="J41" s="216">
        <v>448232.4</v>
      </c>
      <c r="K41" s="216">
        <v>271346</v>
      </c>
      <c r="L41" s="218">
        <f>J41*K41</f>
        <v>121626068810.40001</v>
      </c>
      <c r="M41" s="218">
        <f>L41-H41</f>
        <v>-2254608971.5999908</v>
      </c>
      <c r="N41" s="218"/>
    </row>
    <row r="42" spans="1:14">
      <c r="A42" s="15">
        <v>36</v>
      </c>
      <c r="B42" s="15">
        <v>1364</v>
      </c>
      <c r="C42" s="15">
        <v>1089</v>
      </c>
      <c r="D42" s="16" t="s">
        <v>144</v>
      </c>
      <c r="E42" s="38" t="s">
        <v>163</v>
      </c>
      <c r="F42" s="15">
        <v>0</v>
      </c>
      <c r="G42" s="15">
        <v>53602319786</v>
      </c>
      <c r="H42" s="219"/>
      <c r="I42" s="217"/>
      <c r="J42" s="217" t="s">
        <v>13</v>
      </c>
      <c r="K42" s="217" t="s">
        <v>13</v>
      </c>
      <c r="L42" s="219"/>
      <c r="M42" s="219" t="s">
        <v>13</v>
      </c>
      <c r="N42" s="219"/>
    </row>
    <row r="43" spans="1:14">
      <c r="A43" s="15">
        <v>250</v>
      </c>
      <c r="B43" s="15">
        <v>1</v>
      </c>
      <c r="C43" s="15">
        <v>579</v>
      </c>
      <c r="D43" s="16" t="s">
        <v>82</v>
      </c>
      <c r="E43" s="38" t="s">
        <v>102</v>
      </c>
      <c r="F43" s="15">
        <v>0</v>
      </c>
      <c r="G43" s="15">
        <v>45531119852</v>
      </c>
      <c r="H43" s="218">
        <f>G43-F44+G45+G46</f>
        <v>80258363291</v>
      </c>
      <c r="I43" s="216">
        <v>316879.64</v>
      </c>
      <c r="J43" s="216">
        <v>290395.56</v>
      </c>
      <c r="K43" s="216">
        <v>271346</v>
      </c>
      <c r="L43" s="218">
        <v>398878620000</v>
      </c>
      <c r="M43" s="218">
        <v>-7394100000</v>
      </c>
      <c r="N43" s="218"/>
    </row>
    <row r="44" spans="1:14">
      <c r="A44" s="15">
        <v>206</v>
      </c>
      <c r="B44" s="15">
        <v>2</v>
      </c>
      <c r="C44" s="15">
        <v>963</v>
      </c>
      <c r="D44" s="16" t="s">
        <v>104</v>
      </c>
      <c r="E44" s="38" t="s">
        <v>107</v>
      </c>
      <c r="F44" s="15">
        <v>42671594773</v>
      </c>
      <c r="G44" s="15">
        <v>0</v>
      </c>
      <c r="H44" s="221"/>
      <c r="I44" s="220"/>
      <c r="J44" s="220" t="s">
        <v>13</v>
      </c>
      <c r="K44" s="220" t="s">
        <v>13</v>
      </c>
      <c r="L44" s="223" t="s">
        <v>13</v>
      </c>
      <c r="M44" s="223" t="s">
        <v>13</v>
      </c>
      <c r="N44" s="223"/>
    </row>
    <row r="45" spans="1:14">
      <c r="A45" s="15">
        <v>217</v>
      </c>
      <c r="B45" s="15">
        <v>2</v>
      </c>
      <c r="C45" s="15">
        <v>963</v>
      </c>
      <c r="D45" s="16" t="s">
        <v>104</v>
      </c>
      <c r="E45" s="38" t="s">
        <v>108</v>
      </c>
      <c r="F45" s="15">
        <v>0</v>
      </c>
      <c r="G45" s="15">
        <v>42671594773</v>
      </c>
      <c r="H45" s="221"/>
      <c r="I45" s="220"/>
      <c r="J45" s="220" t="s">
        <v>13</v>
      </c>
      <c r="K45" s="220" t="s">
        <v>13</v>
      </c>
      <c r="L45" s="223" t="s">
        <v>13</v>
      </c>
      <c r="M45" s="223" t="s">
        <v>13</v>
      </c>
      <c r="N45" s="223"/>
    </row>
    <row r="46" spans="1:14">
      <c r="A46" s="15">
        <v>38</v>
      </c>
      <c r="B46" s="15">
        <v>1364</v>
      </c>
      <c r="C46" s="15">
        <v>1089</v>
      </c>
      <c r="D46" s="16" t="s">
        <v>144</v>
      </c>
      <c r="E46" s="38" t="s">
        <v>164</v>
      </c>
      <c r="F46" s="15">
        <v>0</v>
      </c>
      <c r="G46" s="15">
        <v>34727243439</v>
      </c>
      <c r="H46" s="222"/>
      <c r="I46" s="217"/>
      <c r="J46" s="217" t="s">
        <v>13</v>
      </c>
      <c r="K46" s="217" t="s">
        <v>13</v>
      </c>
      <c r="L46" s="219" t="s">
        <v>13</v>
      </c>
      <c r="M46" s="219" t="s">
        <v>13</v>
      </c>
      <c r="N46" s="219"/>
    </row>
    <row r="47" spans="1:14">
      <c r="A47" s="15">
        <v>251</v>
      </c>
      <c r="B47" s="15">
        <v>1</v>
      </c>
      <c r="C47" s="15">
        <v>579</v>
      </c>
      <c r="D47" s="16" t="s">
        <v>82</v>
      </c>
      <c r="E47" s="38" t="s">
        <v>103</v>
      </c>
      <c r="F47" s="15">
        <v>0</v>
      </c>
      <c r="G47" s="15">
        <v>201495256750</v>
      </c>
      <c r="H47" s="218">
        <f>G47+G48</f>
        <v>355178602458</v>
      </c>
      <c r="I47" s="216">
        <v>1402331.94</v>
      </c>
      <c r="J47" s="216">
        <v>1285128.24</v>
      </c>
      <c r="K47" s="216">
        <v>271346</v>
      </c>
      <c r="L47" s="218">
        <f>J47*K47</f>
        <v>348714407411.03998</v>
      </c>
      <c r="M47" s="218">
        <f>L47-H47</f>
        <v>-6464195046.960022</v>
      </c>
      <c r="N47" s="218"/>
    </row>
    <row r="48" spans="1:14">
      <c r="A48" s="15">
        <v>40</v>
      </c>
      <c r="B48" s="15">
        <v>1364</v>
      </c>
      <c r="C48" s="15">
        <v>1089</v>
      </c>
      <c r="D48" s="16" t="s">
        <v>144</v>
      </c>
      <c r="E48" s="38" t="s">
        <v>165</v>
      </c>
      <c r="F48" s="15">
        <v>0</v>
      </c>
      <c r="G48" s="15">
        <v>153683345708</v>
      </c>
      <c r="H48" s="219"/>
      <c r="I48" s="217"/>
      <c r="J48" s="217" t="s">
        <v>13</v>
      </c>
      <c r="K48" s="217" t="s">
        <v>13</v>
      </c>
      <c r="L48" s="219"/>
      <c r="M48" s="219" t="s">
        <v>13</v>
      </c>
      <c r="N48" s="219"/>
    </row>
    <row r="49" spans="1:14">
      <c r="A49" s="15">
        <v>2</v>
      </c>
      <c r="B49" s="15">
        <v>73</v>
      </c>
      <c r="C49" s="15">
        <v>521</v>
      </c>
      <c r="D49" s="16" t="s">
        <v>110</v>
      </c>
      <c r="E49" s="38" t="s">
        <v>111</v>
      </c>
      <c r="F49" s="15">
        <v>0</v>
      </c>
      <c r="G49" s="15">
        <v>30943754625</v>
      </c>
      <c r="H49" s="218">
        <f>G49+G50</f>
        <v>57410204600</v>
      </c>
      <c r="I49" s="216">
        <v>224779.22</v>
      </c>
      <c r="J49" s="216">
        <v>207725</v>
      </c>
      <c r="K49" s="216">
        <v>271346</v>
      </c>
      <c r="L49" s="218">
        <f>J49*K49</f>
        <v>56365347850</v>
      </c>
      <c r="M49" s="218">
        <f>L49-H49</f>
        <v>-1044856750</v>
      </c>
      <c r="N49" s="218"/>
    </row>
    <row r="50" spans="1:14">
      <c r="A50" s="15">
        <v>42</v>
      </c>
      <c r="B50" s="15">
        <v>1364</v>
      </c>
      <c r="C50" s="15">
        <v>1089</v>
      </c>
      <c r="D50" s="16" t="s">
        <v>144</v>
      </c>
      <c r="E50" s="38" t="s">
        <v>166</v>
      </c>
      <c r="F50" s="15">
        <v>0</v>
      </c>
      <c r="G50" s="15">
        <v>26466449975</v>
      </c>
      <c r="H50" s="219"/>
      <c r="I50" s="217"/>
      <c r="J50" s="217" t="s">
        <v>13</v>
      </c>
      <c r="K50" s="217" t="s">
        <v>13</v>
      </c>
      <c r="L50" s="219"/>
      <c r="M50" s="219" t="s">
        <v>13</v>
      </c>
      <c r="N50" s="219"/>
    </row>
    <row r="51" spans="1:14">
      <c r="A51" s="15">
        <v>12</v>
      </c>
      <c r="B51" s="15">
        <v>88</v>
      </c>
      <c r="C51" s="15">
        <v>508</v>
      </c>
      <c r="D51" s="16" t="s">
        <v>112</v>
      </c>
      <c r="E51" s="38" t="s">
        <v>113</v>
      </c>
      <c r="F51" s="15">
        <v>0</v>
      </c>
      <c r="G51" s="15">
        <v>33227918101</v>
      </c>
      <c r="H51" s="218">
        <f>G51+G52</f>
        <v>58484420073</v>
      </c>
      <c r="I51" s="216">
        <v>229048.6</v>
      </c>
      <c r="J51" s="216">
        <v>211611.79</v>
      </c>
      <c r="K51" s="216">
        <v>271346</v>
      </c>
      <c r="L51" s="218">
        <f>J51*K51</f>
        <v>57420012769.340004</v>
      </c>
      <c r="M51" s="218">
        <f>L51-H51</f>
        <v>-1064407303.659996</v>
      </c>
      <c r="N51" s="218"/>
    </row>
    <row r="52" spans="1:14">
      <c r="A52" s="15">
        <v>43</v>
      </c>
      <c r="B52" s="15">
        <v>1364</v>
      </c>
      <c r="C52" s="15">
        <v>1089</v>
      </c>
      <c r="D52" s="16" t="s">
        <v>144</v>
      </c>
      <c r="E52" s="38" t="s">
        <v>167</v>
      </c>
      <c r="F52" s="15">
        <v>0</v>
      </c>
      <c r="G52" s="15">
        <v>25256501972</v>
      </c>
      <c r="H52" s="219"/>
      <c r="I52" s="217"/>
      <c r="J52" s="217" t="s">
        <v>13</v>
      </c>
      <c r="K52" s="217" t="s">
        <v>13</v>
      </c>
      <c r="L52" s="219"/>
      <c r="M52" s="219" t="s">
        <v>13</v>
      </c>
      <c r="N52" s="219"/>
    </row>
    <row r="53" spans="1:14">
      <c r="A53" s="15">
        <v>12</v>
      </c>
      <c r="B53" s="15">
        <v>89</v>
      </c>
      <c r="C53" s="15">
        <v>509</v>
      </c>
      <c r="D53" s="16" t="s">
        <v>112</v>
      </c>
      <c r="E53" s="38" t="s">
        <v>114</v>
      </c>
      <c r="F53" s="15">
        <v>0</v>
      </c>
      <c r="G53" s="15">
        <v>198586942563</v>
      </c>
      <c r="H53" s="218">
        <f>G53+G54</f>
        <v>349532647051</v>
      </c>
      <c r="I53" s="216">
        <v>1368910.96</v>
      </c>
      <c r="J53" s="216">
        <v>1264699.71</v>
      </c>
      <c r="K53" s="216">
        <v>271346</v>
      </c>
      <c r="L53" s="218">
        <f>J53*K53</f>
        <v>343171207509.65997</v>
      </c>
      <c r="M53" s="218">
        <f>L53-H53</f>
        <v>-6361439541.3400269</v>
      </c>
      <c r="N53" s="218"/>
    </row>
    <row r="54" spans="1:14">
      <c r="A54" s="15">
        <v>45</v>
      </c>
      <c r="B54" s="15">
        <v>1364</v>
      </c>
      <c r="C54" s="15">
        <v>1089</v>
      </c>
      <c r="D54" s="16" t="s">
        <v>144</v>
      </c>
      <c r="E54" s="38" t="s">
        <v>168</v>
      </c>
      <c r="F54" s="15">
        <v>0</v>
      </c>
      <c r="G54" s="15">
        <v>150945704488</v>
      </c>
      <c r="H54" s="219"/>
      <c r="I54" s="217"/>
      <c r="J54" s="217" t="s">
        <v>13</v>
      </c>
      <c r="K54" s="217" t="s">
        <v>13</v>
      </c>
      <c r="L54" s="219"/>
      <c r="M54" s="219" t="s">
        <v>13</v>
      </c>
      <c r="N54" s="219"/>
    </row>
    <row r="55" spans="1:14">
      <c r="A55" s="15">
        <v>2</v>
      </c>
      <c r="B55" s="15">
        <v>90</v>
      </c>
      <c r="C55" s="15">
        <v>510</v>
      </c>
      <c r="D55" s="16" t="s">
        <v>112</v>
      </c>
      <c r="E55" s="38" t="s">
        <v>115</v>
      </c>
      <c r="F55" s="15">
        <v>0</v>
      </c>
      <c r="G55" s="15">
        <v>103144951053</v>
      </c>
      <c r="H55" s="218">
        <f>G55+G56</f>
        <v>181545308600</v>
      </c>
      <c r="I55" s="216">
        <v>711004.73</v>
      </c>
      <c r="J55" s="216">
        <v>656877.98</v>
      </c>
      <c r="K55" s="216">
        <v>271346</v>
      </c>
      <c r="L55" s="218">
        <f>J55*K55</f>
        <v>178241212361.07999</v>
      </c>
      <c r="M55" s="218">
        <f>L55-H55</f>
        <v>-3304096238.9200134</v>
      </c>
      <c r="N55" s="218"/>
    </row>
    <row r="56" spans="1:14">
      <c r="A56" s="15">
        <v>47</v>
      </c>
      <c r="B56" s="15">
        <v>1364</v>
      </c>
      <c r="C56" s="15">
        <v>1089</v>
      </c>
      <c r="D56" s="16" t="s">
        <v>144</v>
      </c>
      <c r="E56" s="38" t="s">
        <v>169</v>
      </c>
      <c r="F56" s="15">
        <v>0</v>
      </c>
      <c r="G56" s="15">
        <v>78400357547</v>
      </c>
      <c r="H56" s="219"/>
      <c r="I56" s="217"/>
      <c r="J56" s="217" t="s">
        <v>13</v>
      </c>
      <c r="K56" s="217" t="s">
        <v>13</v>
      </c>
      <c r="L56" s="219"/>
      <c r="M56" s="219" t="s">
        <v>13</v>
      </c>
      <c r="N56" s="219"/>
    </row>
    <row r="57" spans="1:14">
      <c r="A57" s="15">
        <v>4</v>
      </c>
      <c r="B57" s="15">
        <v>90</v>
      </c>
      <c r="C57" s="15">
        <v>510</v>
      </c>
      <c r="D57" s="16" t="s">
        <v>112</v>
      </c>
      <c r="E57" s="38" t="s">
        <v>116</v>
      </c>
      <c r="F57" s="15">
        <v>0</v>
      </c>
      <c r="G57" s="15">
        <v>61723819338</v>
      </c>
      <c r="H57" s="218">
        <f>G57+G58</f>
        <v>108640022758</v>
      </c>
      <c r="I57" s="216">
        <v>425478.19</v>
      </c>
      <c r="J57" s="216">
        <v>393087.76</v>
      </c>
      <c r="K57" s="216">
        <v>271346</v>
      </c>
      <c r="L57" s="218">
        <f>J57*K57</f>
        <v>106662791324.96001</v>
      </c>
      <c r="M57" s="218">
        <f>L57-H57</f>
        <v>-1977231433.0399933</v>
      </c>
      <c r="N57" s="218"/>
    </row>
    <row r="58" spans="1:14">
      <c r="A58" s="15">
        <v>49</v>
      </c>
      <c r="B58" s="15">
        <v>1364</v>
      </c>
      <c r="C58" s="15">
        <v>1089</v>
      </c>
      <c r="D58" s="16" t="s">
        <v>144</v>
      </c>
      <c r="E58" s="38" t="s">
        <v>170</v>
      </c>
      <c r="F58" s="15">
        <v>0</v>
      </c>
      <c r="G58" s="15">
        <v>46916203420</v>
      </c>
      <c r="H58" s="219"/>
      <c r="I58" s="217"/>
      <c r="J58" s="217" t="s">
        <v>13</v>
      </c>
      <c r="K58" s="217" t="s">
        <v>13</v>
      </c>
      <c r="L58" s="219"/>
      <c r="M58" s="219" t="s">
        <v>13</v>
      </c>
      <c r="N58" s="219"/>
    </row>
    <row r="59" spans="1:14">
      <c r="A59" s="15">
        <v>10</v>
      </c>
      <c r="B59" s="15">
        <v>616</v>
      </c>
      <c r="C59" s="15">
        <v>856</v>
      </c>
      <c r="D59" s="16" t="s">
        <v>117</v>
      </c>
      <c r="E59" s="38" t="s">
        <v>118</v>
      </c>
      <c r="F59" s="15">
        <v>0</v>
      </c>
      <c r="G59" s="15">
        <v>5023002466</v>
      </c>
      <c r="H59" s="218">
        <f>G59+G60</f>
        <v>8840980809</v>
      </c>
      <c r="I59" s="216">
        <v>34624.85</v>
      </c>
      <c r="J59" s="216">
        <v>31988.959999999999</v>
      </c>
      <c r="K59" s="216">
        <v>271346</v>
      </c>
      <c r="L59" s="218">
        <f>J59*K59</f>
        <v>8680076340.1599998</v>
      </c>
      <c r="M59" s="218">
        <f>L59-H59</f>
        <v>-160904468.84000015</v>
      </c>
      <c r="N59" s="218"/>
    </row>
    <row r="60" spans="1:14">
      <c r="A60" s="15">
        <v>51</v>
      </c>
      <c r="B60" s="15">
        <v>1364</v>
      </c>
      <c r="C60" s="15">
        <v>1089</v>
      </c>
      <c r="D60" s="16" t="s">
        <v>144</v>
      </c>
      <c r="E60" s="38" t="s">
        <v>171</v>
      </c>
      <c r="F60" s="15">
        <v>0</v>
      </c>
      <c r="G60" s="15">
        <v>3817978343</v>
      </c>
      <c r="H60" s="219"/>
      <c r="I60" s="217"/>
      <c r="J60" s="217" t="s">
        <v>13</v>
      </c>
      <c r="K60" s="217" t="s">
        <v>13</v>
      </c>
      <c r="L60" s="219"/>
      <c r="M60" s="219" t="s">
        <v>13</v>
      </c>
      <c r="N60" s="219"/>
    </row>
    <row r="61" spans="1:14">
      <c r="A61" s="15">
        <v>12</v>
      </c>
      <c r="B61" s="15">
        <v>646</v>
      </c>
      <c r="C61" s="15">
        <v>860</v>
      </c>
      <c r="D61" s="16" t="s">
        <v>119</v>
      </c>
      <c r="E61" s="38" t="s">
        <v>120</v>
      </c>
      <c r="F61" s="15">
        <v>0</v>
      </c>
      <c r="G61" s="15">
        <v>327780768701</v>
      </c>
      <c r="H61" s="218">
        <f>G61-F62</f>
        <v>325764009801</v>
      </c>
      <c r="I61" s="216">
        <v>1376130.64</v>
      </c>
      <c r="J61" s="216">
        <v>1178698.6200000001</v>
      </c>
      <c r="K61" s="216">
        <v>271346</v>
      </c>
      <c r="L61" s="218">
        <f>J61*K61</f>
        <v>319835155742.52002</v>
      </c>
      <c r="M61" s="218">
        <f>L61-H61</f>
        <v>-5928854058.4799805</v>
      </c>
      <c r="N61" s="218"/>
    </row>
    <row r="62" spans="1:14">
      <c r="A62" s="15">
        <v>52</v>
      </c>
      <c r="B62" s="15">
        <v>1364</v>
      </c>
      <c r="C62" s="15">
        <v>1089</v>
      </c>
      <c r="D62" s="16" t="s">
        <v>144</v>
      </c>
      <c r="E62" s="38" t="s">
        <v>172</v>
      </c>
      <c r="F62" s="15">
        <v>2016758900</v>
      </c>
      <c r="G62" s="15">
        <v>0</v>
      </c>
      <c r="H62" s="219"/>
      <c r="I62" s="217"/>
      <c r="J62" s="217" t="s">
        <v>13</v>
      </c>
      <c r="K62" s="217" t="s">
        <v>13</v>
      </c>
      <c r="L62" s="219"/>
      <c r="M62" s="219" t="s">
        <v>13</v>
      </c>
      <c r="N62" s="219"/>
    </row>
    <row r="63" spans="1:14">
      <c r="A63" s="15">
        <v>20</v>
      </c>
      <c r="B63" s="15">
        <v>647</v>
      </c>
      <c r="C63" s="15">
        <v>862</v>
      </c>
      <c r="D63" s="16" t="s">
        <v>119</v>
      </c>
      <c r="E63" s="38" t="s">
        <v>121</v>
      </c>
      <c r="F63" s="15">
        <v>0</v>
      </c>
      <c r="G63" s="15">
        <v>83268813993</v>
      </c>
      <c r="H63" s="218">
        <f>G63-F64</f>
        <v>82756481734</v>
      </c>
      <c r="I63" s="216">
        <v>349589.66</v>
      </c>
      <c r="J63" s="216">
        <v>299434.40000000002</v>
      </c>
      <c r="K63" s="216">
        <v>271346</v>
      </c>
      <c r="L63" s="218">
        <f>J63*K63</f>
        <v>81250326702.400009</v>
      </c>
      <c r="M63" s="218">
        <f>L63-H63</f>
        <v>-1506155031.5999908</v>
      </c>
      <c r="N63" s="218"/>
    </row>
    <row r="64" spans="1:14">
      <c r="A64" s="15">
        <v>55</v>
      </c>
      <c r="B64" s="15">
        <v>1364</v>
      </c>
      <c r="C64" s="15">
        <v>1089</v>
      </c>
      <c r="D64" s="16" t="s">
        <v>144</v>
      </c>
      <c r="E64" s="38" t="s">
        <v>173</v>
      </c>
      <c r="F64" s="15">
        <v>512332259</v>
      </c>
      <c r="G64" s="15">
        <v>0</v>
      </c>
      <c r="H64" s="219"/>
      <c r="I64" s="217"/>
      <c r="J64" s="217" t="s">
        <v>13</v>
      </c>
      <c r="K64" s="217" t="s">
        <v>13</v>
      </c>
      <c r="L64" s="219"/>
      <c r="M64" s="219" t="s">
        <v>13</v>
      </c>
      <c r="N64" s="219"/>
    </row>
    <row r="65" spans="1:14">
      <c r="A65" s="15">
        <v>10</v>
      </c>
      <c r="B65" s="15">
        <v>648</v>
      </c>
      <c r="C65" s="15">
        <v>866</v>
      </c>
      <c r="D65" s="16" t="s">
        <v>119</v>
      </c>
      <c r="E65" s="38" t="s">
        <v>122</v>
      </c>
      <c r="F65" s="15">
        <v>0</v>
      </c>
      <c r="G65" s="15">
        <v>89349736860</v>
      </c>
      <c r="H65" s="218">
        <f>G65-F66</f>
        <v>88799990199</v>
      </c>
      <c r="I65" s="216">
        <v>375119.35999999999</v>
      </c>
      <c r="J65" s="216">
        <v>321301.38</v>
      </c>
      <c r="K65" s="216">
        <v>271346</v>
      </c>
      <c r="L65" s="218">
        <f>J65*K65</f>
        <v>87183844257.479996</v>
      </c>
      <c r="M65" s="218">
        <f>L65-H65</f>
        <v>-1616145941.5200043</v>
      </c>
      <c r="N65" s="218"/>
    </row>
    <row r="66" spans="1:14">
      <c r="A66" s="15">
        <v>57</v>
      </c>
      <c r="B66" s="15">
        <v>1364</v>
      </c>
      <c r="C66" s="15">
        <v>1089</v>
      </c>
      <c r="D66" s="16" t="s">
        <v>144</v>
      </c>
      <c r="E66" s="38" t="s">
        <v>174</v>
      </c>
      <c r="F66" s="15">
        <v>549746661</v>
      </c>
      <c r="G66" s="15">
        <v>0</v>
      </c>
      <c r="H66" s="219"/>
      <c r="I66" s="217"/>
      <c r="J66" s="217" t="s">
        <v>13</v>
      </c>
      <c r="K66" s="217" t="s">
        <v>13</v>
      </c>
      <c r="L66" s="219"/>
      <c r="M66" s="219" t="s">
        <v>13</v>
      </c>
      <c r="N66" s="219"/>
    </row>
    <row r="67" spans="1:14">
      <c r="A67" s="15">
        <v>6</v>
      </c>
      <c r="B67" s="15">
        <v>649</v>
      </c>
      <c r="C67" s="15">
        <v>867</v>
      </c>
      <c r="D67" s="16" t="s">
        <v>119</v>
      </c>
      <c r="E67" s="38" t="s">
        <v>123</v>
      </c>
      <c r="F67" s="15">
        <v>0</v>
      </c>
      <c r="G67" s="15">
        <v>145088786018</v>
      </c>
      <c r="H67" s="218">
        <f>G67-F68</f>
        <v>144196090880</v>
      </c>
      <c r="I67" s="216">
        <v>609130.07999999996</v>
      </c>
      <c r="J67" s="216">
        <v>521738.83</v>
      </c>
      <c r="K67" s="216">
        <v>271346</v>
      </c>
      <c r="L67" s="218">
        <f>J67*K67</f>
        <v>141571744565.17999</v>
      </c>
      <c r="M67" s="218">
        <f>L67-H67</f>
        <v>-2624346314.8200073</v>
      </c>
      <c r="N67" s="218"/>
    </row>
    <row r="68" spans="1:14">
      <c r="A68" s="15">
        <v>59</v>
      </c>
      <c r="B68" s="15">
        <v>1364</v>
      </c>
      <c r="C68" s="15">
        <v>1089</v>
      </c>
      <c r="D68" s="16" t="s">
        <v>144</v>
      </c>
      <c r="E68" s="38" t="s">
        <v>175</v>
      </c>
      <c r="F68" s="15">
        <v>892695138</v>
      </c>
      <c r="G68" s="15">
        <v>0</v>
      </c>
      <c r="H68" s="219"/>
      <c r="I68" s="217"/>
      <c r="J68" s="217" t="s">
        <v>13</v>
      </c>
      <c r="K68" s="217" t="s">
        <v>13</v>
      </c>
      <c r="L68" s="219"/>
      <c r="M68" s="219" t="s">
        <v>13</v>
      </c>
      <c r="N68" s="219"/>
    </row>
    <row r="69" spans="1:14">
      <c r="A69" s="15">
        <v>12</v>
      </c>
      <c r="B69" s="15">
        <v>650</v>
      </c>
      <c r="C69" s="15">
        <v>865</v>
      </c>
      <c r="D69" s="16" t="s">
        <v>119</v>
      </c>
      <c r="E69" s="38" t="s">
        <v>124</v>
      </c>
      <c r="F69" s="15">
        <v>0</v>
      </c>
      <c r="G69" s="15">
        <v>435804042050</v>
      </c>
      <c r="H69" s="218">
        <f>G69-F70</f>
        <v>433122648400</v>
      </c>
      <c r="I69" s="216">
        <v>1829647.62</v>
      </c>
      <c r="J69" s="216">
        <v>1567150</v>
      </c>
      <c r="K69" s="216">
        <v>271346</v>
      </c>
      <c r="L69" s="218">
        <f>J69*K69</f>
        <v>425239883900</v>
      </c>
      <c r="M69" s="218">
        <f>L69-H69</f>
        <v>-7882764500</v>
      </c>
      <c r="N69" s="218"/>
    </row>
    <row r="70" spans="1:14">
      <c r="A70" s="15">
        <v>61</v>
      </c>
      <c r="B70" s="15">
        <v>1364</v>
      </c>
      <c r="C70" s="15">
        <v>1089</v>
      </c>
      <c r="D70" s="16" t="s">
        <v>144</v>
      </c>
      <c r="E70" s="38" t="s">
        <v>176</v>
      </c>
      <c r="F70" s="15">
        <v>2681393650</v>
      </c>
      <c r="G70" s="15">
        <v>0</v>
      </c>
      <c r="H70" s="219"/>
      <c r="I70" s="217"/>
      <c r="J70" s="217" t="s">
        <v>13</v>
      </c>
      <c r="K70" s="217" t="s">
        <v>13</v>
      </c>
      <c r="L70" s="219"/>
      <c r="M70" s="219" t="s">
        <v>13</v>
      </c>
      <c r="N70" s="219"/>
    </row>
    <row r="71" spans="1:14">
      <c r="A71" s="15">
        <v>10</v>
      </c>
      <c r="B71" s="15">
        <v>651</v>
      </c>
      <c r="C71" s="15">
        <v>868</v>
      </c>
      <c r="D71" s="16" t="s">
        <v>119</v>
      </c>
      <c r="E71" s="38" t="s">
        <v>125</v>
      </c>
      <c r="F71" s="15">
        <v>0</v>
      </c>
      <c r="G71" s="15">
        <v>62101081831</v>
      </c>
      <c r="H71" s="218">
        <f>G71-F72</f>
        <v>61718989353</v>
      </c>
      <c r="I71" s="216">
        <v>260720.61</v>
      </c>
      <c r="J71" s="216">
        <v>223315.3</v>
      </c>
      <c r="K71" s="216">
        <v>271346</v>
      </c>
      <c r="L71" s="218">
        <f>J71*K71</f>
        <v>60595713393.799995</v>
      </c>
      <c r="M71" s="218">
        <f>L71-H71</f>
        <v>-1123275959.2000046</v>
      </c>
      <c r="N71" s="218"/>
    </row>
    <row r="72" spans="1:14">
      <c r="A72" s="15">
        <v>63</v>
      </c>
      <c r="B72" s="15">
        <v>1364</v>
      </c>
      <c r="C72" s="15">
        <v>1089</v>
      </c>
      <c r="D72" s="16" t="s">
        <v>144</v>
      </c>
      <c r="E72" s="38" t="s">
        <v>177</v>
      </c>
      <c r="F72" s="15">
        <v>382092478</v>
      </c>
      <c r="G72" s="15">
        <v>0</v>
      </c>
      <c r="H72" s="219"/>
      <c r="I72" s="217"/>
      <c r="J72" s="217" t="s">
        <v>13</v>
      </c>
      <c r="K72" s="217" t="s">
        <v>13</v>
      </c>
      <c r="L72" s="219"/>
      <c r="M72" s="219" t="s">
        <v>13</v>
      </c>
      <c r="N72" s="219"/>
    </row>
    <row r="73" spans="1:14">
      <c r="A73" s="15">
        <v>10</v>
      </c>
      <c r="B73" s="15">
        <v>652</v>
      </c>
      <c r="C73" s="15">
        <v>870</v>
      </c>
      <c r="D73" s="16" t="s">
        <v>119</v>
      </c>
      <c r="E73" s="38" t="s">
        <v>126</v>
      </c>
      <c r="F73" s="15">
        <v>0</v>
      </c>
      <c r="G73" s="15">
        <v>84408175364</v>
      </c>
      <c r="H73" s="218">
        <f>G73-F74</f>
        <v>83888832899</v>
      </c>
      <c r="I73" s="216">
        <v>354373.07</v>
      </c>
      <c r="J73" s="216">
        <v>303531.53999999998</v>
      </c>
      <c r="K73" s="216">
        <v>271346</v>
      </c>
      <c r="L73" s="218">
        <f>J73*K73</f>
        <v>82362069252.839996</v>
      </c>
      <c r="M73" s="218">
        <f>L73-H73</f>
        <v>-1526763646.1600037</v>
      </c>
      <c r="N73" s="218"/>
    </row>
    <row r="74" spans="1:14">
      <c r="A74" s="15">
        <v>65</v>
      </c>
      <c r="B74" s="15">
        <v>1364</v>
      </c>
      <c r="C74" s="15">
        <v>1089</v>
      </c>
      <c r="D74" s="16" t="s">
        <v>144</v>
      </c>
      <c r="E74" s="38" t="s">
        <v>178</v>
      </c>
      <c r="F74" s="15">
        <v>519342465</v>
      </c>
      <c r="G74" s="15">
        <v>0</v>
      </c>
      <c r="H74" s="219"/>
      <c r="I74" s="217"/>
      <c r="J74" s="217" t="s">
        <v>13</v>
      </c>
      <c r="K74" s="217" t="s">
        <v>13</v>
      </c>
      <c r="L74" s="219"/>
      <c r="M74" s="219" t="s">
        <v>13</v>
      </c>
      <c r="N74" s="219"/>
    </row>
    <row r="75" spans="1:14">
      <c r="A75" s="15">
        <v>12</v>
      </c>
      <c r="B75" s="15">
        <v>653</v>
      </c>
      <c r="C75" s="15">
        <v>875</v>
      </c>
      <c r="D75" s="16" t="s">
        <v>119</v>
      </c>
      <c r="E75" s="38" t="s">
        <v>127</v>
      </c>
      <c r="F75" s="15">
        <v>0</v>
      </c>
      <c r="G75" s="15">
        <v>158439926425</v>
      </c>
      <c r="H75" s="218">
        <f>G75-F76</f>
        <v>157465085048</v>
      </c>
      <c r="I75" s="216">
        <v>665182.53</v>
      </c>
      <c r="J75" s="216">
        <v>569749.49</v>
      </c>
      <c r="K75" s="216">
        <v>271346</v>
      </c>
      <c r="L75" s="218">
        <f>J75*K75</f>
        <v>154599245113.54001</v>
      </c>
      <c r="M75" s="218">
        <f>L75-H75</f>
        <v>-2865839934.4599915</v>
      </c>
      <c r="N75" s="218"/>
    </row>
    <row r="76" spans="1:14">
      <c r="A76" s="15">
        <v>67</v>
      </c>
      <c r="B76" s="15">
        <v>1364</v>
      </c>
      <c r="C76" s="15">
        <v>1089</v>
      </c>
      <c r="D76" s="16" t="s">
        <v>144</v>
      </c>
      <c r="E76" s="38" t="s">
        <v>179</v>
      </c>
      <c r="F76" s="15">
        <v>974841377</v>
      </c>
      <c r="G76" s="15">
        <v>0</v>
      </c>
      <c r="H76" s="219"/>
      <c r="I76" s="217"/>
      <c r="J76" s="217" t="s">
        <v>13</v>
      </c>
      <c r="K76" s="217" t="s">
        <v>13</v>
      </c>
      <c r="L76" s="219"/>
      <c r="M76" s="219" t="s">
        <v>13</v>
      </c>
      <c r="N76" s="219"/>
    </row>
    <row r="77" spans="1:14">
      <c r="A77" s="15">
        <v>12</v>
      </c>
      <c r="B77" s="15">
        <v>836</v>
      </c>
      <c r="C77" s="15">
        <v>861</v>
      </c>
      <c r="D77" s="16" t="s">
        <v>128</v>
      </c>
      <c r="E77" s="38" t="s">
        <v>129</v>
      </c>
      <c r="F77" s="15">
        <v>0</v>
      </c>
      <c r="G77" s="15">
        <v>45531720240</v>
      </c>
      <c r="H77" s="218">
        <f>G77-F78</f>
        <v>42352123561</v>
      </c>
      <c r="I77" s="216">
        <v>181391.32</v>
      </c>
      <c r="J77" s="216">
        <v>153240.95999999999</v>
      </c>
      <c r="K77" s="216">
        <v>271346</v>
      </c>
      <c r="L77" s="218">
        <f>J77*K77</f>
        <v>41581321532.159996</v>
      </c>
      <c r="M77" s="218">
        <f>L77-H77</f>
        <v>-770802028.84000397</v>
      </c>
      <c r="N77" s="218"/>
    </row>
    <row r="78" spans="1:14">
      <c r="A78" s="15">
        <v>69</v>
      </c>
      <c r="B78" s="15">
        <v>1364</v>
      </c>
      <c r="C78" s="15">
        <v>1089</v>
      </c>
      <c r="D78" s="16" t="s">
        <v>144</v>
      </c>
      <c r="E78" s="38" t="s">
        <v>180</v>
      </c>
      <c r="F78" s="15">
        <v>3179596679</v>
      </c>
      <c r="G78" s="15">
        <v>0</v>
      </c>
      <c r="H78" s="219"/>
      <c r="I78" s="217"/>
      <c r="J78" s="217" t="s">
        <v>13</v>
      </c>
      <c r="K78" s="217" t="s">
        <v>13</v>
      </c>
      <c r="L78" s="219"/>
      <c r="M78" s="219" t="s">
        <v>13</v>
      </c>
      <c r="N78" s="219"/>
    </row>
    <row r="79" spans="1:14">
      <c r="A79" s="15">
        <v>6</v>
      </c>
      <c r="B79" s="15">
        <v>837</v>
      </c>
      <c r="C79" s="15">
        <v>864</v>
      </c>
      <c r="D79" s="16" t="s">
        <v>128</v>
      </c>
      <c r="E79" s="38" t="s">
        <v>130</v>
      </c>
      <c r="F79" s="15">
        <v>0</v>
      </c>
      <c r="G79" s="15">
        <v>158977224477</v>
      </c>
      <c r="H79" s="218">
        <f>G79-F80</f>
        <v>147875437584</v>
      </c>
      <c r="I79" s="216">
        <v>633340.65</v>
      </c>
      <c r="J79" s="216">
        <v>535051.66</v>
      </c>
      <c r="K79" s="216">
        <v>271346</v>
      </c>
      <c r="L79" s="218">
        <f>J79*K79</f>
        <v>145184127734.36002</v>
      </c>
      <c r="M79" s="218">
        <f>L79-H79</f>
        <v>-2691309849.6399841</v>
      </c>
      <c r="N79" s="218"/>
    </row>
    <row r="80" spans="1:14">
      <c r="A80" s="15">
        <v>71</v>
      </c>
      <c r="B80" s="15">
        <v>1364</v>
      </c>
      <c r="C80" s="15">
        <v>1089</v>
      </c>
      <c r="D80" s="16" t="s">
        <v>144</v>
      </c>
      <c r="E80" s="38" t="s">
        <v>181</v>
      </c>
      <c r="F80" s="15">
        <v>11101786893</v>
      </c>
      <c r="G80" s="15">
        <v>0</v>
      </c>
      <c r="H80" s="219"/>
      <c r="I80" s="217"/>
      <c r="J80" s="217" t="s">
        <v>13</v>
      </c>
      <c r="K80" s="217" t="s">
        <v>13</v>
      </c>
      <c r="L80" s="219"/>
      <c r="M80" s="219" t="s">
        <v>13</v>
      </c>
      <c r="N80" s="219"/>
    </row>
    <row r="81" spans="1:15">
      <c r="A81" s="15">
        <v>12</v>
      </c>
      <c r="B81" s="15">
        <v>839</v>
      </c>
      <c r="C81" s="15">
        <v>874</v>
      </c>
      <c r="D81" s="16" t="s">
        <v>128</v>
      </c>
      <c r="E81" s="38" t="s">
        <v>131</v>
      </c>
      <c r="F81" s="15">
        <v>0</v>
      </c>
      <c r="G81" s="15">
        <v>171683448265</v>
      </c>
      <c r="H81" s="218">
        <f>G81-F82</f>
        <v>159694353211</v>
      </c>
      <c r="I81" s="216">
        <v>683960.28</v>
      </c>
      <c r="J81" s="216">
        <v>577815.56000000006</v>
      </c>
      <c r="K81" s="216">
        <v>271346</v>
      </c>
      <c r="L81" s="218">
        <f>J81*K81</f>
        <v>156787940943.76001</v>
      </c>
      <c r="M81" s="218">
        <f>L81-H81</f>
        <v>-2906412267.2399902</v>
      </c>
      <c r="N81" s="218"/>
    </row>
    <row r="82" spans="1:15">
      <c r="A82" s="15">
        <v>73</v>
      </c>
      <c r="B82" s="15">
        <v>1364</v>
      </c>
      <c r="C82" s="15">
        <v>1089</v>
      </c>
      <c r="D82" s="16" t="s">
        <v>144</v>
      </c>
      <c r="E82" s="38" t="s">
        <v>182</v>
      </c>
      <c r="F82" s="15">
        <v>11989095054</v>
      </c>
      <c r="G82" s="15">
        <v>0</v>
      </c>
      <c r="H82" s="219"/>
      <c r="I82" s="217"/>
      <c r="J82" s="217" t="s">
        <v>13</v>
      </c>
      <c r="K82" s="217" t="s">
        <v>13</v>
      </c>
      <c r="L82" s="219"/>
      <c r="M82" s="219" t="s">
        <v>13</v>
      </c>
      <c r="N82" s="219"/>
    </row>
    <row r="83" spans="1:15">
      <c r="A83" s="15">
        <v>2</v>
      </c>
      <c r="B83" s="15">
        <v>841</v>
      </c>
      <c r="C83" s="15">
        <v>903</v>
      </c>
      <c r="D83" s="16" t="s">
        <v>128</v>
      </c>
      <c r="E83" s="38" t="s">
        <v>132</v>
      </c>
      <c r="F83" s="15">
        <v>0</v>
      </c>
      <c r="G83" s="15">
        <v>133556201875</v>
      </c>
      <c r="H83" s="218">
        <f>G83-F84</f>
        <v>124229630120</v>
      </c>
      <c r="I83" s="216">
        <v>532067.23</v>
      </c>
      <c r="J83" s="216">
        <v>449495</v>
      </c>
      <c r="K83" s="216">
        <v>271346</v>
      </c>
      <c r="L83" s="218">
        <f>J83*K83</f>
        <v>121968670270</v>
      </c>
      <c r="M83" s="218">
        <f>L83-H83</f>
        <v>-2260959850</v>
      </c>
      <c r="N83" s="218"/>
    </row>
    <row r="84" spans="1:15">
      <c r="A84" s="15">
        <v>75</v>
      </c>
      <c r="B84" s="15">
        <v>1364</v>
      </c>
      <c r="C84" s="15">
        <v>1089</v>
      </c>
      <c r="D84" s="16" t="s">
        <v>144</v>
      </c>
      <c r="E84" s="38" t="s">
        <v>183</v>
      </c>
      <c r="F84" s="15">
        <v>9326571755</v>
      </c>
      <c r="G84" s="15">
        <v>0</v>
      </c>
      <c r="H84" s="219"/>
      <c r="I84" s="217"/>
      <c r="J84" s="217" t="s">
        <v>13</v>
      </c>
      <c r="K84" s="217" t="s">
        <v>13</v>
      </c>
      <c r="L84" s="219"/>
      <c r="M84" s="219" t="s">
        <v>13</v>
      </c>
      <c r="N84" s="219"/>
    </row>
    <row r="85" spans="1:15">
      <c r="A85" s="15">
        <v>14</v>
      </c>
      <c r="B85" s="15">
        <v>844</v>
      </c>
      <c r="C85" s="15">
        <v>1080</v>
      </c>
      <c r="D85" s="16" t="s">
        <v>128</v>
      </c>
      <c r="E85" s="38" t="s">
        <v>133</v>
      </c>
      <c r="F85" s="15">
        <v>0</v>
      </c>
      <c r="G85" s="15">
        <v>282313933798</v>
      </c>
      <c r="H85" s="218">
        <f>G85-F86</f>
        <v>262599228498</v>
      </c>
      <c r="I85" s="216">
        <v>1124695.01</v>
      </c>
      <c r="J85" s="216">
        <v>950152.07</v>
      </c>
      <c r="K85" s="216">
        <v>271346</v>
      </c>
      <c r="L85" s="218">
        <f>J85*K85</f>
        <v>257819963586.22</v>
      </c>
      <c r="M85" s="218">
        <f>L85-H85</f>
        <v>-4779264911.7799988</v>
      </c>
      <c r="N85" s="218"/>
    </row>
    <row r="86" spans="1:15">
      <c r="A86" s="15">
        <v>76</v>
      </c>
      <c r="B86" s="15">
        <v>1364</v>
      </c>
      <c r="C86" s="15">
        <v>1089</v>
      </c>
      <c r="D86" s="16" t="s">
        <v>144</v>
      </c>
      <c r="E86" s="38" t="s">
        <v>184</v>
      </c>
      <c r="F86" s="15">
        <v>19714705300</v>
      </c>
      <c r="G86" s="15">
        <v>0</v>
      </c>
      <c r="H86" s="219"/>
      <c r="I86" s="217"/>
      <c r="J86" s="217" t="s">
        <v>13</v>
      </c>
      <c r="K86" s="217" t="s">
        <v>13</v>
      </c>
      <c r="L86" s="219"/>
      <c r="M86" s="219" t="s">
        <v>13</v>
      </c>
      <c r="N86" s="219"/>
    </row>
    <row r="87" spans="1:15">
      <c r="A87" s="15">
        <v>10</v>
      </c>
      <c r="B87" s="15">
        <v>845</v>
      </c>
      <c r="C87" s="15">
        <v>1081</v>
      </c>
      <c r="D87" s="16" t="s">
        <v>128</v>
      </c>
      <c r="E87" s="38" t="s">
        <v>134</v>
      </c>
      <c r="F87" s="15">
        <v>0</v>
      </c>
      <c r="G87" s="15">
        <v>12792990230</v>
      </c>
      <c r="H87" s="218">
        <f>G87-F88</f>
        <v>11899622946</v>
      </c>
      <c r="I87" s="216">
        <v>50965.29</v>
      </c>
      <c r="J87" s="216">
        <v>43055.92</v>
      </c>
      <c r="K87" s="216">
        <v>271346</v>
      </c>
      <c r="L87" s="218">
        <f>J87*K87</f>
        <v>11683051668.32</v>
      </c>
      <c r="M87" s="218">
        <f>L87-H87</f>
        <v>-216571277.68000031</v>
      </c>
      <c r="N87" s="218"/>
    </row>
    <row r="88" spans="1:15">
      <c r="A88" s="15">
        <v>78</v>
      </c>
      <c r="B88" s="15">
        <v>1364</v>
      </c>
      <c r="C88" s="15">
        <v>1089</v>
      </c>
      <c r="D88" s="16" t="s">
        <v>144</v>
      </c>
      <c r="E88" s="38" t="s">
        <v>185</v>
      </c>
      <c r="F88" s="15">
        <v>893367284</v>
      </c>
      <c r="G88" s="15">
        <v>0</v>
      </c>
      <c r="H88" s="219"/>
      <c r="I88" s="217"/>
      <c r="J88" s="217" t="s">
        <v>13</v>
      </c>
      <c r="K88" s="217" t="s">
        <v>13</v>
      </c>
      <c r="L88" s="219"/>
      <c r="M88" s="219" t="s">
        <v>13</v>
      </c>
      <c r="N88" s="219"/>
    </row>
    <row r="89" spans="1:15" s="20" customFormat="1">
      <c r="A89" s="17">
        <v>93</v>
      </c>
      <c r="B89" s="17">
        <v>1364</v>
      </c>
      <c r="C89" s="17">
        <v>1089</v>
      </c>
      <c r="D89" s="18" t="s">
        <v>144</v>
      </c>
      <c r="E89" s="39" t="s">
        <v>187</v>
      </c>
      <c r="F89" s="17">
        <v>938039936375</v>
      </c>
      <c r="G89" s="17">
        <v>0</v>
      </c>
      <c r="H89" s="17">
        <f>-F89</f>
        <v>-938039936375</v>
      </c>
      <c r="I89" s="19">
        <v>44305529.840000004</v>
      </c>
      <c r="J89" s="19">
        <f>SUM(J2:J88)</f>
        <v>39655782.279999994</v>
      </c>
      <c r="K89" s="19" t="s">
        <v>13</v>
      </c>
      <c r="L89" s="17" t="s">
        <v>13</v>
      </c>
      <c r="M89" s="17" t="s">
        <v>13</v>
      </c>
      <c r="N89" s="17">
        <v>-938039936375</v>
      </c>
      <c r="O89" s="17">
        <v>10959906483416</v>
      </c>
    </row>
    <row r="90" spans="1:15">
      <c r="A90" s="11" t="s">
        <v>0</v>
      </c>
      <c r="B90" s="11" t="s">
        <v>1</v>
      </c>
      <c r="C90" s="11" t="s">
        <v>2</v>
      </c>
      <c r="D90" s="11" t="s">
        <v>4</v>
      </c>
      <c r="E90" s="37" t="s">
        <v>5</v>
      </c>
      <c r="F90" s="11" t="s">
        <v>6</v>
      </c>
      <c r="G90" s="11" t="s">
        <v>7</v>
      </c>
      <c r="H90" s="11" t="s">
        <v>191</v>
      </c>
      <c r="I90" s="12" t="s">
        <v>189</v>
      </c>
      <c r="J90" s="12" t="s">
        <v>188</v>
      </c>
      <c r="K90" s="12" t="s">
        <v>192</v>
      </c>
      <c r="L90" s="13" t="s">
        <v>193</v>
      </c>
      <c r="M90" s="47" t="s">
        <v>194</v>
      </c>
      <c r="N90" s="47"/>
    </row>
    <row r="91" spans="1:15">
      <c r="A91" s="15">
        <v>14</v>
      </c>
      <c r="B91" s="15">
        <v>524</v>
      </c>
      <c r="C91" s="15">
        <v>585</v>
      </c>
      <c r="D91" s="16" t="s">
        <v>16</v>
      </c>
      <c r="E91" s="40" t="s">
        <v>17</v>
      </c>
      <c r="F91" s="15">
        <v>0</v>
      </c>
      <c r="G91" s="15">
        <v>88995848857</v>
      </c>
      <c r="H91" s="15">
        <f>G91</f>
        <v>88995848857</v>
      </c>
      <c r="I91" s="21">
        <v>404684.36547216354</v>
      </c>
      <c r="J91" s="21">
        <v>336075.61</v>
      </c>
      <c r="K91" s="21">
        <v>271346</v>
      </c>
      <c r="L91" s="22">
        <f t="shared" ref="L91:L102" si="0">J91*K91</f>
        <v>91192772471.059998</v>
      </c>
      <c r="M91" s="22">
        <f t="shared" ref="M91:M102" si="1">L91-H91</f>
        <v>2196923614.0599976</v>
      </c>
      <c r="N91" s="22"/>
    </row>
    <row r="92" spans="1:15">
      <c r="A92" s="15">
        <v>14</v>
      </c>
      <c r="B92" s="15">
        <v>525</v>
      </c>
      <c r="C92" s="15">
        <v>586</v>
      </c>
      <c r="D92" s="16" t="s">
        <v>16</v>
      </c>
      <c r="E92" s="40" t="s">
        <v>18</v>
      </c>
      <c r="F92" s="15">
        <v>0</v>
      </c>
      <c r="G92" s="15">
        <v>84597101261</v>
      </c>
      <c r="H92" s="15">
        <f t="shared" ref="H92:H153" si="2">G92</f>
        <v>84597101261</v>
      </c>
      <c r="I92" s="21">
        <v>384682.27117647283</v>
      </c>
      <c r="J92" s="21">
        <v>319464.59999999998</v>
      </c>
      <c r="K92" s="21">
        <v>271346</v>
      </c>
      <c r="L92" s="22">
        <f t="shared" si="0"/>
        <v>86685441351.599991</v>
      </c>
      <c r="M92" s="22">
        <f t="shared" si="1"/>
        <v>2088340090.5999908</v>
      </c>
      <c r="N92" s="22"/>
    </row>
    <row r="93" spans="1:15">
      <c r="A93" s="15">
        <v>10</v>
      </c>
      <c r="B93" s="15">
        <v>526</v>
      </c>
      <c r="C93" s="15">
        <v>588</v>
      </c>
      <c r="D93" s="16" t="s">
        <v>16</v>
      </c>
      <c r="E93" s="40" t="s">
        <v>19</v>
      </c>
      <c r="F93" s="15">
        <v>0</v>
      </c>
      <c r="G93" s="15">
        <v>492760162121</v>
      </c>
      <c r="H93" s="15">
        <f t="shared" si="2"/>
        <v>492760162121</v>
      </c>
      <c r="I93" s="21">
        <v>2240692.5944716302</v>
      </c>
      <c r="J93" s="21">
        <v>1860813.5</v>
      </c>
      <c r="K93" s="21">
        <v>271346</v>
      </c>
      <c r="L93" s="22">
        <f t="shared" si="0"/>
        <v>504924299971</v>
      </c>
      <c r="M93" s="22">
        <f t="shared" si="1"/>
        <v>12164137850</v>
      </c>
      <c r="N93" s="22"/>
    </row>
    <row r="94" spans="1:15">
      <c r="A94" s="15">
        <v>6</v>
      </c>
      <c r="B94" s="15">
        <v>527</v>
      </c>
      <c r="C94" s="15">
        <v>589</v>
      </c>
      <c r="D94" s="16" t="s">
        <v>16</v>
      </c>
      <c r="E94" s="40" t="s">
        <v>20</v>
      </c>
      <c r="F94" s="15">
        <v>0</v>
      </c>
      <c r="G94" s="15">
        <v>42275051481</v>
      </c>
      <c r="H94" s="15">
        <f t="shared" si="2"/>
        <v>42275051481</v>
      </c>
      <c r="I94" s="21">
        <v>192234.27960248967</v>
      </c>
      <c r="J94" s="21">
        <v>159643.56</v>
      </c>
      <c r="K94" s="21">
        <v>271346</v>
      </c>
      <c r="L94" s="22">
        <f t="shared" si="0"/>
        <v>43318641431.760002</v>
      </c>
      <c r="M94" s="22">
        <f t="shared" si="1"/>
        <v>1043589950.7600021</v>
      </c>
      <c r="N94" s="22"/>
    </row>
    <row r="95" spans="1:15">
      <c r="A95" s="15">
        <v>10</v>
      </c>
      <c r="B95" s="15">
        <v>528</v>
      </c>
      <c r="C95" s="15">
        <v>590</v>
      </c>
      <c r="D95" s="16" t="s">
        <v>16</v>
      </c>
      <c r="E95" s="40" t="s">
        <v>21</v>
      </c>
      <c r="F95" s="15">
        <v>0</v>
      </c>
      <c r="G95" s="15">
        <v>180825090459</v>
      </c>
      <c r="H95" s="15">
        <f t="shared" si="2"/>
        <v>180825090459</v>
      </c>
      <c r="I95" s="21">
        <v>822252.8366370661</v>
      </c>
      <c r="J95" s="21">
        <v>682851</v>
      </c>
      <c r="K95" s="21">
        <v>271346</v>
      </c>
      <c r="L95" s="22">
        <f t="shared" si="0"/>
        <v>185288887446</v>
      </c>
      <c r="M95" s="22">
        <f t="shared" si="1"/>
        <v>4463796987</v>
      </c>
      <c r="N95" s="22"/>
    </row>
    <row r="96" spans="1:15">
      <c r="A96" s="15">
        <v>10</v>
      </c>
      <c r="B96" s="15">
        <v>529</v>
      </c>
      <c r="C96" s="15">
        <v>591</v>
      </c>
      <c r="D96" s="16" t="s">
        <v>16</v>
      </c>
      <c r="E96" s="40" t="s">
        <v>22</v>
      </c>
      <c r="F96" s="15">
        <v>0</v>
      </c>
      <c r="G96" s="15">
        <v>340362000041</v>
      </c>
      <c r="H96" s="15">
        <f t="shared" si="2"/>
        <v>340362000041</v>
      </c>
      <c r="I96" s="21">
        <v>1547703.4702836713</v>
      </c>
      <c r="J96" s="21">
        <v>1285311.3</v>
      </c>
      <c r="K96" s="21">
        <v>271346</v>
      </c>
      <c r="L96" s="22">
        <f t="shared" si="0"/>
        <v>348764080009.79999</v>
      </c>
      <c r="M96" s="22">
        <f t="shared" si="1"/>
        <v>8402079968.7999878</v>
      </c>
      <c r="N96" s="22"/>
    </row>
    <row r="97" spans="1:14">
      <c r="A97" s="15">
        <v>12</v>
      </c>
      <c r="B97" s="15">
        <v>530</v>
      </c>
      <c r="C97" s="15">
        <v>594</v>
      </c>
      <c r="D97" s="16" t="s">
        <v>16</v>
      </c>
      <c r="E97" s="40" t="s">
        <v>23</v>
      </c>
      <c r="F97" s="15">
        <v>0</v>
      </c>
      <c r="G97" s="15">
        <v>3680281057</v>
      </c>
      <c r="H97" s="15">
        <f t="shared" si="2"/>
        <v>3680281057</v>
      </c>
      <c r="I97" s="23">
        <v>16735.075486033093</v>
      </c>
      <c r="J97" s="23">
        <v>13897.87</v>
      </c>
      <c r="K97" s="23">
        <v>271346</v>
      </c>
      <c r="L97" s="24">
        <f t="shared" si="0"/>
        <v>3771131433.02</v>
      </c>
      <c r="M97" s="24">
        <f t="shared" si="1"/>
        <v>90850376.019999981</v>
      </c>
      <c r="N97" s="24"/>
    </row>
    <row r="98" spans="1:14">
      <c r="A98" s="15">
        <v>10</v>
      </c>
      <c r="B98" s="15">
        <v>531</v>
      </c>
      <c r="C98" s="15">
        <v>596</v>
      </c>
      <c r="D98" s="16" t="s">
        <v>16</v>
      </c>
      <c r="E98" s="40" t="s">
        <v>24</v>
      </c>
      <c r="F98" s="15">
        <v>0</v>
      </c>
      <c r="G98" s="15">
        <v>576185112825</v>
      </c>
      <c r="H98" s="15">
        <f t="shared" si="2"/>
        <v>576185112825</v>
      </c>
      <c r="I98" s="21">
        <v>2620044.8303166912</v>
      </c>
      <c r="J98" s="21">
        <v>2175851.7000000002</v>
      </c>
      <c r="K98" s="21">
        <v>271346</v>
      </c>
      <c r="L98" s="22">
        <f t="shared" si="0"/>
        <v>590408655388.20007</v>
      </c>
      <c r="M98" s="22">
        <f t="shared" si="1"/>
        <v>14223542563.200073</v>
      </c>
      <c r="N98" s="22"/>
    </row>
    <row r="99" spans="1:14">
      <c r="A99" s="15">
        <v>14</v>
      </c>
      <c r="B99" s="15">
        <v>532</v>
      </c>
      <c r="C99" s="15">
        <v>598</v>
      </c>
      <c r="D99" s="16" t="s">
        <v>16</v>
      </c>
      <c r="E99" s="40" t="s">
        <v>25</v>
      </c>
      <c r="F99" s="15">
        <v>0</v>
      </c>
      <c r="G99" s="15">
        <v>378437742175</v>
      </c>
      <c r="H99" s="15">
        <f t="shared" si="2"/>
        <v>378437742175</v>
      </c>
      <c r="I99" s="21">
        <v>1720842.5467005144</v>
      </c>
      <c r="J99" s="21">
        <v>1429096.99</v>
      </c>
      <c r="K99" s="21">
        <v>271346</v>
      </c>
      <c r="L99" s="22">
        <f t="shared" si="0"/>
        <v>387779751848.53998</v>
      </c>
      <c r="M99" s="22">
        <f t="shared" si="1"/>
        <v>9342009673.539978</v>
      </c>
      <c r="N99" s="22"/>
    </row>
    <row r="100" spans="1:14">
      <c r="A100" s="15">
        <v>12</v>
      </c>
      <c r="B100" s="15">
        <v>533</v>
      </c>
      <c r="C100" s="15">
        <v>599</v>
      </c>
      <c r="D100" s="16" t="s">
        <v>16</v>
      </c>
      <c r="E100" s="40" t="s">
        <v>26</v>
      </c>
      <c r="F100" s="15">
        <v>0</v>
      </c>
      <c r="G100" s="15">
        <v>19634816756</v>
      </c>
      <c r="H100" s="15">
        <f t="shared" si="2"/>
        <v>19634816756</v>
      </c>
      <c r="I100" s="23">
        <v>89283.980078939378</v>
      </c>
      <c r="J100" s="23">
        <v>74147.09</v>
      </c>
      <c r="K100" s="23">
        <v>271346</v>
      </c>
      <c r="L100" s="24">
        <f t="shared" si="0"/>
        <v>20119516283.139999</v>
      </c>
      <c r="M100" s="24">
        <f t="shared" si="1"/>
        <v>484699527.13999939</v>
      </c>
      <c r="N100" s="24"/>
    </row>
    <row r="101" spans="1:14">
      <c r="A101" s="15">
        <v>10</v>
      </c>
      <c r="B101" s="15">
        <v>534</v>
      </c>
      <c r="C101" s="15">
        <v>600</v>
      </c>
      <c r="D101" s="16" t="s">
        <v>16</v>
      </c>
      <c r="E101" s="40" t="s">
        <v>27</v>
      </c>
      <c r="F101" s="15">
        <v>0</v>
      </c>
      <c r="G101" s="15">
        <v>519339835878</v>
      </c>
      <c r="H101" s="15">
        <f t="shared" si="2"/>
        <v>519339835878</v>
      </c>
      <c r="I101" s="21">
        <v>2361556.4197743274</v>
      </c>
      <c r="J101" s="21">
        <v>1961186.5</v>
      </c>
      <c r="K101" s="21">
        <v>271346</v>
      </c>
      <c r="L101" s="22">
        <f t="shared" si="0"/>
        <v>532160112029</v>
      </c>
      <c r="M101" s="22">
        <f t="shared" si="1"/>
        <v>12820276151</v>
      </c>
      <c r="N101" s="22"/>
    </row>
    <row r="102" spans="1:14">
      <c r="A102" s="15">
        <v>10</v>
      </c>
      <c r="B102" s="15">
        <v>535</v>
      </c>
      <c r="C102" s="15">
        <v>601</v>
      </c>
      <c r="D102" s="16" t="s">
        <v>16</v>
      </c>
      <c r="E102" s="41" t="s">
        <v>28</v>
      </c>
      <c r="F102" s="15">
        <v>0</v>
      </c>
      <c r="G102" s="15">
        <v>188347601812</v>
      </c>
      <c r="H102" s="15">
        <f t="shared" si="2"/>
        <v>188347601812</v>
      </c>
      <c r="I102" s="25">
        <v>862013.21897660126</v>
      </c>
      <c r="J102" s="25">
        <v>711258.31</v>
      </c>
      <c r="K102" s="25">
        <v>271346</v>
      </c>
      <c r="L102" s="26">
        <f t="shared" si="0"/>
        <v>192997097385.26001</v>
      </c>
      <c r="M102" s="26">
        <f t="shared" si="1"/>
        <v>4649495573.2600098</v>
      </c>
      <c r="N102" s="26"/>
    </row>
    <row r="103" spans="1:14">
      <c r="A103" s="15">
        <v>14</v>
      </c>
      <c r="B103" s="15">
        <v>536</v>
      </c>
      <c r="C103" s="15">
        <v>602</v>
      </c>
      <c r="D103" s="16" t="s">
        <v>16</v>
      </c>
      <c r="E103" s="41" t="s">
        <v>29</v>
      </c>
      <c r="F103" s="15">
        <v>0</v>
      </c>
      <c r="G103" s="15">
        <v>62736756847</v>
      </c>
      <c r="H103" s="15">
        <f t="shared" si="2"/>
        <v>62736756847</v>
      </c>
      <c r="I103" s="25">
        <v>287128.23098054202</v>
      </c>
      <c r="J103" s="25">
        <v>236913.23499999999</v>
      </c>
      <c r="K103" s="25">
        <v>271346</v>
      </c>
      <c r="L103" s="26">
        <f t="shared" ref="L103:L111" si="3">J103*K103</f>
        <v>64285458664.309998</v>
      </c>
      <c r="M103" s="26">
        <f t="shared" ref="M103:M111" si="4">L103-H103</f>
        <v>1548701817.3099976</v>
      </c>
      <c r="N103" s="26"/>
    </row>
    <row r="104" spans="1:14">
      <c r="A104" s="15">
        <v>14</v>
      </c>
      <c r="B104" s="15">
        <v>537</v>
      </c>
      <c r="C104" s="15">
        <v>603</v>
      </c>
      <c r="D104" s="16" t="s">
        <v>16</v>
      </c>
      <c r="E104" s="41" t="s">
        <v>30</v>
      </c>
      <c r="F104" s="15">
        <v>0</v>
      </c>
      <c r="G104" s="15">
        <v>72366165665</v>
      </c>
      <c r="H104" s="15">
        <f t="shared" si="2"/>
        <v>72366165665</v>
      </c>
      <c r="I104" s="25">
        <v>331199.28568579751</v>
      </c>
      <c r="J104" s="25">
        <v>273276.83500000002</v>
      </c>
      <c r="K104" s="25">
        <v>271346</v>
      </c>
      <c r="L104" s="26">
        <f t="shared" si="3"/>
        <v>74152576069.910004</v>
      </c>
      <c r="M104" s="26">
        <f t="shared" si="4"/>
        <v>1786410404.9100037</v>
      </c>
      <c r="N104" s="26"/>
    </row>
    <row r="105" spans="1:14">
      <c r="A105" s="15">
        <v>12</v>
      </c>
      <c r="B105" s="15">
        <v>538</v>
      </c>
      <c r="C105" s="15">
        <v>604</v>
      </c>
      <c r="D105" s="16" t="s">
        <v>16</v>
      </c>
      <c r="E105" s="41" t="s">
        <v>31</v>
      </c>
      <c r="F105" s="15">
        <v>0</v>
      </c>
      <c r="G105" s="15">
        <v>28755279093</v>
      </c>
      <c r="H105" s="15">
        <f t="shared" si="2"/>
        <v>28755279093</v>
      </c>
      <c r="I105" s="25">
        <v>131604.70199939792</v>
      </c>
      <c r="J105" s="25">
        <v>108588.75</v>
      </c>
      <c r="K105" s="25">
        <v>271346</v>
      </c>
      <c r="L105" s="26">
        <f t="shared" si="3"/>
        <v>29465122957.5</v>
      </c>
      <c r="M105" s="26">
        <f t="shared" si="4"/>
        <v>709843864.5</v>
      </c>
      <c r="N105" s="26"/>
    </row>
    <row r="106" spans="1:14">
      <c r="A106" s="15">
        <v>9</v>
      </c>
      <c r="B106" s="15">
        <v>539</v>
      </c>
      <c r="C106" s="15">
        <v>605</v>
      </c>
      <c r="D106" s="16" t="s">
        <v>16</v>
      </c>
      <c r="E106" s="41" t="s">
        <v>32</v>
      </c>
      <c r="F106" s="15">
        <v>0</v>
      </c>
      <c r="G106" s="15">
        <v>98278881941</v>
      </c>
      <c r="H106" s="15">
        <f t="shared" si="2"/>
        <v>98278881941</v>
      </c>
      <c r="I106" s="25">
        <v>449794.393790139</v>
      </c>
      <c r="J106" s="25">
        <v>371131.2</v>
      </c>
      <c r="K106" s="25">
        <v>271346</v>
      </c>
      <c r="L106" s="26">
        <f t="shared" si="3"/>
        <v>100704966595.2</v>
      </c>
      <c r="M106" s="26">
        <f t="shared" si="4"/>
        <v>2426084654.1999969</v>
      </c>
      <c r="N106" s="26"/>
    </row>
    <row r="107" spans="1:14">
      <c r="A107" s="15">
        <v>6</v>
      </c>
      <c r="B107" s="15">
        <v>540</v>
      </c>
      <c r="C107" s="15">
        <v>606</v>
      </c>
      <c r="D107" s="16" t="s">
        <v>16</v>
      </c>
      <c r="E107" s="41" t="s">
        <v>33</v>
      </c>
      <c r="F107" s="15">
        <v>0</v>
      </c>
      <c r="G107" s="15">
        <v>317784066930</v>
      </c>
      <c r="H107" s="15">
        <f t="shared" si="2"/>
        <v>317784066930</v>
      </c>
      <c r="I107" s="25">
        <v>1454406.9785760283</v>
      </c>
      <c r="J107" s="25">
        <v>1200050.1000000001</v>
      </c>
      <c r="K107" s="25">
        <v>271346</v>
      </c>
      <c r="L107" s="26">
        <f t="shared" si="3"/>
        <v>325628794434.60004</v>
      </c>
      <c r="M107" s="26">
        <f t="shared" si="4"/>
        <v>7844727504.6000366</v>
      </c>
      <c r="N107" s="26"/>
    </row>
    <row r="108" spans="1:14">
      <c r="A108" s="15">
        <v>10</v>
      </c>
      <c r="B108" s="15">
        <v>541</v>
      </c>
      <c r="C108" s="15">
        <v>607</v>
      </c>
      <c r="D108" s="16" t="s">
        <v>16</v>
      </c>
      <c r="E108" s="41" t="s">
        <v>34</v>
      </c>
      <c r="F108" s="15">
        <v>0</v>
      </c>
      <c r="G108" s="15">
        <v>604850236900</v>
      </c>
      <c r="H108" s="15">
        <f t="shared" si="2"/>
        <v>604850236900</v>
      </c>
      <c r="I108" s="25">
        <v>2768226.9096644432</v>
      </c>
      <c r="J108" s="25">
        <v>2284100</v>
      </c>
      <c r="K108" s="25">
        <v>271346</v>
      </c>
      <c r="L108" s="26">
        <f t="shared" si="3"/>
        <v>619781398600</v>
      </c>
      <c r="M108" s="26">
        <f t="shared" si="4"/>
        <v>14931161700</v>
      </c>
      <c r="N108" s="26"/>
    </row>
    <row r="109" spans="1:14">
      <c r="A109" s="15">
        <v>14</v>
      </c>
      <c r="B109" s="15">
        <v>542</v>
      </c>
      <c r="C109" s="15">
        <v>608</v>
      </c>
      <c r="D109" s="16" t="s">
        <v>16</v>
      </c>
      <c r="E109" s="41" t="s">
        <v>35</v>
      </c>
      <c r="F109" s="15">
        <v>0</v>
      </c>
      <c r="G109" s="15">
        <v>346661461900</v>
      </c>
      <c r="H109" s="15">
        <f t="shared" si="2"/>
        <v>346661461900</v>
      </c>
      <c r="I109" s="25">
        <v>1586570.5737234459</v>
      </c>
      <c r="J109" s="25">
        <v>1309100</v>
      </c>
      <c r="K109" s="25">
        <v>271346</v>
      </c>
      <c r="L109" s="26">
        <f t="shared" si="3"/>
        <v>355219048600</v>
      </c>
      <c r="M109" s="26">
        <f t="shared" si="4"/>
        <v>8557586700</v>
      </c>
      <c r="N109" s="26"/>
    </row>
    <row r="110" spans="1:14">
      <c r="A110" s="15">
        <v>10</v>
      </c>
      <c r="B110" s="15">
        <v>543</v>
      </c>
      <c r="C110" s="15">
        <v>609</v>
      </c>
      <c r="D110" s="16" t="s">
        <v>16</v>
      </c>
      <c r="E110" s="41" t="s">
        <v>36</v>
      </c>
      <c r="F110" s="15">
        <v>0</v>
      </c>
      <c r="G110" s="15">
        <v>711826452675</v>
      </c>
      <c r="H110" s="15">
        <f t="shared" si="2"/>
        <v>711826452675</v>
      </c>
      <c r="I110" s="25">
        <v>3257826.5181893297</v>
      </c>
      <c r="J110" s="25">
        <v>2688075</v>
      </c>
      <c r="K110" s="25">
        <v>271346</v>
      </c>
      <c r="L110" s="26">
        <f t="shared" si="3"/>
        <v>729398398950</v>
      </c>
      <c r="M110" s="26">
        <f t="shared" si="4"/>
        <v>17571946275</v>
      </c>
      <c r="N110" s="26"/>
    </row>
    <row r="111" spans="1:14">
      <c r="A111" s="15">
        <v>6</v>
      </c>
      <c r="B111" s="15">
        <v>938</v>
      </c>
      <c r="C111" s="15">
        <v>1210</v>
      </c>
      <c r="D111" s="16" t="s">
        <v>80</v>
      </c>
      <c r="E111" s="41" t="s">
        <v>81</v>
      </c>
      <c r="F111" s="15">
        <v>0</v>
      </c>
      <c r="G111" s="15">
        <v>227806240187</v>
      </c>
      <c r="H111" s="15">
        <f>G111</f>
        <v>227806240187</v>
      </c>
      <c r="I111" s="25">
        <v>1012798.7362947237</v>
      </c>
      <c r="J111" s="25">
        <v>835673.4</v>
      </c>
      <c r="K111" s="25">
        <v>271346</v>
      </c>
      <c r="L111" s="26">
        <f t="shared" si="3"/>
        <v>226756634396.39999</v>
      </c>
      <c r="M111" s="26">
        <f t="shared" si="4"/>
        <v>-1049605790.6000061</v>
      </c>
      <c r="N111" s="26"/>
    </row>
    <row r="112" spans="1:14">
      <c r="A112" s="15">
        <v>10</v>
      </c>
      <c r="B112" s="15">
        <v>546</v>
      </c>
      <c r="C112" s="15">
        <v>940</v>
      </c>
      <c r="D112" s="16" t="s">
        <v>16</v>
      </c>
      <c r="E112" s="42" t="s">
        <v>37</v>
      </c>
      <c r="F112" s="15">
        <v>0</v>
      </c>
      <c r="G112" s="15">
        <v>31643857240</v>
      </c>
      <c r="H112" s="15">
        <f t="shared" si="2"/>
        <v>31643857240</v>
      </c>
      <c r="I112" s="27">
        <v>142350.09831700264</v>
      </c>
      <c r="J112" s="27">
        <v>119496.91</v>
      </c>
      <c r="K112" s="27">
        <v>271346</v>
      </c>
      <c r="L112" s="28">
        <f>J112*K112</f>
        <v>32425008540.860001</v>
      </c>
      <c r="M112" s="28">
        <f>L112-H112</f>
        <v>781151300.86000061</v>
      </c>
      <c r="N112" s="28"/>
    </row>
    <row r="113" spans="1:14">
      <c r="A113" s="15">
        <v>6</v>
      </c>
      <c r="B113" s="15">
        <v>547</v>
      </c>
      <c r="C113" s="15">
        <v>941</v>
      </c>
      <c r="D113" s="16" t="s">
        <v>16</v>
      </c>
      <c r="E113" s="42" t="s">
        <v>38</v>
      </c>
      <c r="F113" s="15">
        <v>0</v>
      </c>
      <c r="G113" s="15">
        <v>952109486581</v>
      </c>
      <c r="H113" s="15">
        <f t="shared" si="2"/>
        <v>952109486581</v>
      </c>
      <c r="I113" s="27">
        <v>4283070.7392776739</v>
      </c>
      <c r="J113" s="27">
        <v>3595457.43</v>
      </c>
      <c r="K113" s="27">
        <v>271346</v>
      </c>
      <c r="L113" s="28">
        <f t="shared" ref="L113:L122" si="5">J113*K113</f>
        <v>975612991800.78003</v>
      </c>
      <c r="M113" s="28">
        <f t="shared" ref="M113:M122" si="6">L113-H113</f>
        <v>23503505219.780029</v>
      </c>
      <c r="N113" s="28"/>
    </row>
    <row r="114" spans="1:14">
      <c r="A114" s="15">
        <v>18</v>
      </c>
      <c r="B114" s="15">
        <v>548</v>
      </c>
      <c r="C114" s="15">
        <v>942</v>
      </c>
      <c r="D114" s="16" t="s">
        <v>16</v>
      </c>
      <c r="E114" s="42" t="s">
        <v>39</v>
      </c>
      <c r="F114" s="15">
        <v>0</v>
      </c>
      <c r="G114" s="15">
        <v>305420108240</v>
      </c>
      <c r="H114" s="15">
        <f t="shared" si="2"/>
        <v>305420108240</v>
      </c>
      <c r="I114" s="27">
        <v>1373934.3502262793</v>
      </c>
      <c r="J114" s="27">
        <v>1153360</v>
      </c>
      <c r="K114" s="27">
        <v>271346</v>
      </c>
      <c r="L114" s="28">
        <f t="shared" si="5"/>
        <v>312959622560</v>
      </c>
      <c r="M114" s="28">
        <f t="shared" si="6"/>
        <v>7539514320</v>
      </c>
      <c r="N114" s="28"/>
    </row>
    <row r="115" spans="1:14">
      <c r="A115" s="15">
        <v>6</v>
      </c>
      <c r="B115" s="15">
        <v>549</v>
      </c>
      <c r="C115" s="15">
        <v>943</v>
      </c>
      <c r="D115" s="16" t="s">
        <v>16</v>
      </c>
      <c r="E115" s="42" t="s">
        <v>40</v>
      </c>
      <c r="F115" s="15">
        <v>0</v>
      </c>
      <c r="G115" s="15">
        <v>856203319761</v>
      </c>
      <c r="H115" s="15">
        <f t="shared" si="2"/>
        <v>856203319761</v>
      </c>
      <c r="I115" s="27">
        <v>3851636.221911686</v>
      </c>
      <c r="J115" s="27">
        <v>3233286.33</v>
      </c>
      <c r="K115" s="27">
        <v>271346</v>
      </c>
      <c r="L115" s="28">
        <f t="shared" si="5"/>
        <v>877339312500.18005</v>
      </c>
      <c r="M115" s="28">
        <f t="shared" si="6"/>
        <v>21135992739.180054</v>
      </c>
      <c r="N115" s="28"/>
    </row>
    <row r="116" spans="1:14">
      <c r="A116" s="15">
        <v>10</v>
      </c>
      <c r="B116" s="15">
        <v>550</v>
      </c>
      <c r="C116" s="15">
        <v>948</v>
      </c>
      <c r="D116" s="16" t="s">
        <v>16</v>
      </c>
      <c r="E116" s="42" t="s">
        <v>41</v>
      </c>
      <c r="F116" s="15">
        <v>0</v>
      </c>
      <c r="G116" s="15">
        <v>262044841567</v>
      </c>
      <c r="H116" s="15">
        <f t="shared" si="2"/>
        <v>262044841567</v>
      </c>
      <c r="I116" s="27">
        <v>1178810.4300122848</v>
      </c>
      <c r="J116" s="27">
        <v>989561.69</v>
      </c>
      <c r="K116" s="27">
        <v>271346</v>
      </c>
      <c r="L116" s="28">
        <f t="shared" si="5"/>
        <v>268513606334.73999</v>
      </c>
      <c r="M116" s="28">
        <f t="shared" si="6"/>
        <v>6468764767.7399902</v>
      </c>
      <c r="N116" s="28"/>
    </row>
    <row r="117" spans="1:14">
      <c r="A117" s="15">
        <v>6</v>
      </c>
      <c r="B117" s="15">
        <v>551</v>
      </c>
      <c r="C117" s="15">
        <v>949</v>
      </c>
      <c r="D117" s="16" t="s">
        <v>16</v>
      </c>
      <c r="E117" s="42" t="s">
        <v>42</v>
      </c>
      <c r="F117" s="15">
        <v>0</v>
      </c>
      <c r="G117" s="15">
        <v>482137746300</v>
      </c>
      <c r="H117" s="15">
        <f t="shared" si="2"/>
        <v>482137746300</v>
      </c>
      <c r="I117" s="27">
        <v>2168899.7983777719</v>
      </c>
      <c r="J117" s="27">
        <v>1820700</v>
      </c>
      <c r="K117" s="27">
        <v>271346</v>
      </c>
      <c r="L117" s="28">
        <f t="shared" si="5"/>
        <v>494039662200</v>
      </c>
      <c r="M117" s="28">
        <f t="shared" si="6"/>
        <v>11901915900</v>
      </c>
      <c r="N117" s="28"/>
    </row>
    <row r="118" spans="1:14">
      <c r="A118" s="15">
        <v>6</v>
      </c>
      <c r="B118" s="15">
        <v>552</v>
      </c>
      <c r="C118" s="15">
        <v>951</v>
      </c>
      <c r="D118" s="16" t="s">
        <v>16</v>
      </c>
      <c r="E118" s="42" t="s">
        <v>43</v>
      </c>
      <c r="F118" s="15">
        <v>0</v>
      </c>
      <c r="G118" s="15">
        <v>83414835000</v>
      </c>
      <c r="H118" s="15">
        <f t="shared" si="2"/>
        <v>83414835000</v>
      </c>
      <c r="I118" s="27">
        <v>375242.17965013353</v>
      </c>
      <c r="J118" s="27">
        <v>315000</v>
      </c>
      <c r="K118" s="27">
        <v>271346</v>
      </c>
      <c r="L118" s="28">
        <f t="shared" si="5"/>
        <v>85473990000</v>
      </c>
      <c r="M118" s="28">
        <f t="shared" si="6"/>
        <v>2059155000</v>
      </c>
      <c r="N118" s="28"/>
    </row>
    <row r="119" spans="1:14">
      <c r="A119" s="15">
        <v>12</v>
      </c>
      <c r="B119" s="15">
        <v>552</v>
      </c>
      <c r="C119" s="15">
        <v>951</v>
      </c>
      <c r="D119" s="16" t="s">
        <v>16</v>
      </c>
      <c r="E119" s="42" t="s">
        <v>44</v>
      </c>
      <c r="F119" s="15">
        <v>0</v>
      </c>
      <c r="G119" s="15">
        <v>47665620000</v>
      </c>
      <c r="H119" s="15">
        <f t="shared" si="2"/>
        <v>47665620000</v>
      </c>
      <c r="I119" s="27">
        <v>214424.10265721916</v>
      </c>
      <c r="J119" s="27">
        <v>180000</v>
      </c>
      <c r="K119" s="27">
        <v>271346</v>
      </c>
      <c r="L119" s="28">
        <f t="shared" si="5"/>
        <v>48842280000</v>
      </c>
      <c r="M119" s="28">
        <f t="shared" si="6"/>
        <v>1176660000</v>
      </c>
      <c r="N119" s="28"/>
    </row>
    <row r="120" spans="1:14">
      <c r="A120" s="15">
        <v>2</v>
      </c>
      <c r="B120" s="15">
        <v>553</v>
      </c>
      <c r="C120" s="15">
        <v>953</v>
      </c>
      <c r="D120" s="16" t="s">
        <v>16</v>
      </c>
      <c r="E120" s="42" t="s">
        <v>45</v>
      </c>
      <c r="F120" s="15">
        <v>0</v>
      </c>
      <c r="G120" s="15">
        <v>50446114500</v>
      </c>
      <c r="H120" s="15">
        <f t="shared" si="2"/>
        <v>50446114500</v>
      </c>
      <c r="I120" s="27">
        <v>226932.17531222361</v>
      </c>
      <c r="J120" s="27">
        <v>190500</v>
      </c>
      <c r="K120" s="27">
        <v>271346</v>
      </c>
      <c r="L120" s="28">
        <f t="shared" si="5"/>
        <v>51691413000</v>
      </c>
      <c r="M120" s="28">
        <f t="shared" si="6"/>
        <v>1245298500</v>
      </c>
      <c r="N120" s="28"/>
    </row>
    <row r="121" spans="1:14">
      <c r="A121" s="15">
        <v>4</v>
      </c>
      <c r="B121" s="15">
        <v>553</v>
      </c>
      <c r="C121" s="15">
        <v>953</v>
      </c>
      <c r="D121" s="16" t="s">
        <v>16</v>
      </c>
      <c r="E121" s="42" t="s">
        <v>46</v>
      </c>
      <c r="F121" s="15">
        <v>0</v>
      </c>
      <c r="G121" s="15">
        <v>102335438050</v>
      </c>
      <c r="H121" s="15">
        <f t="shared" si="2"/>
        <v>102335438050</v>
      </c>
      <c r="I121" s="27">
        <v>460356.63595490187</v>
      </c>
      <c r="J121" s="27">
        <v>386450</v>
      </c>
      <c r="K121" s="27">
        <v>271346</v>
      </c>
      <c r="L121" s="28">
        <f t="shared" si="5"/>
        <v>104861661700</v>
      </c>
      <c r="M121" s="28">
        <f t="shared" si="6"/>
        <v>2526223650</v>
      </c>
      <c r="N121" s="28"/>
    </row>
    <row r="122" spans="1:14">
      <c r="A122" s="15">
        <v>6</v>
      </c>
      <c r="B122" s="15">
        <v>553</v>
      </c>
      <c r="C122" s="15">
        <v>953</v>
      </c>
      <c r="D122" s="16" t="s">
        <v>16</v>
      </c>
      <c r="E122" s="42" t="s">
        <v>47</v>
      </c>
      <c r="F122" s="15">
        <v>0</v>
      </c>
      <c r="G122" s="15">
        <v>83552800489</v>
      </c>
      <c r="H122" s="15">
        <f t="shared" si="2"/>
        <v>83552800489</v>
      </c>
      <c r="I122" s="27">
        <v>375862.81830282469</v>
      </c>
      <c r="J122" s="27">
        <v>315521</v>
      </c>
      <c r="K122" s="27">
        <v>271346</v>
      </c>
      <c r="L122" s="28">
        <f t="shared" si="5"/>
        <v>85615361266</v>
      </c>
      <c r="M122" s="28">
        <f t="shared" si="6"/>
        <v>2062560777</v>
      </c>
      <c r="N122" s="28"/>
    </row>
    <row r="123" spans="1:14">
      <c r="A123" s="15">
        <v>6</v>
      </c>
      <c r="B123" s="15">
        <v>554</v>
      </c>
      <c r="C123" s="15">
        <v>1019</v>
      </c>
      <c r="D123" s="16" t="s">
        <v>16</v>
      </c>
      <c r="E123" s="43" t="s">
        <v>50</v>
      </c>
      <c r="F123" s="15">
        <v>0</v>
      </c>
      <c r="G123" s="15">
        <v>63163143031</v>
      </c>
      <c r="H123" s="15">
        <f t="shared" si="2"/>
        <v>63163143031</v>
      </c>
      <c r="I123" s="29">
        <v>288821.7970746475</v>
      </c>
      <c r="J123" s="29">
        <v>238523.4</v>
      </c>
      <c r="K123" s="29">
        <v>271346</v>
      </c>
      <c r="L123" s="30">
        <f>J123*K123</f>
        <v>64722370496.400002</v>
      </c>
      <c r="M123" s="30">
        <f>L123-H123</f>
        <v>1559227465.4000015</v>
      </c>
      <c r="N123" s="30"/>
    </row>
    <row r="124" spans="1:14">
      <c r="A124" s="15">
        <v>8</v>
      </c>
      <c r="B124" s="15">
        <v>555</v>
      </c>
      <c r="C124" s="15">
        <v>1021</v>
      </c>
      <c r="D124" s="16" t="s">
        <v>16</v>
      </c>
      <c r="E124" s="43" t="s">
        <v>51</v>
      </c>
      <c r="F124" s="15">
        <v>0</v>
      </c>
      <c r="G124" s="15">
        <v>776255779939</v>
      </c>
      <c r="H124" s="15">
        <f t="shared" si="2"/>
        <v>776255779939</v>
      </c>
      <c r="I124" s="29">
        <v>3549531.8724557022</v>
      </c>
      <c r="J124" s="29">
        <v>2931379.9</v>
      </c>
      <c r="K124" s="29">
        <v>271346</v>
      </c>
      <c r="L124" s="30">
        <f t="shared" ref="L124:L132" si="7">J124*K124</f>
        <v>795418210345.40002</v>
      </c>
      <c r="M124" s="30">
        <f t="shared" ref="M124:M132" si="8">L124-H124</f>
        <v>19162430406.400024</v>
      </c>
      <c r="N124" s="30"/>
    </row>
    <row r="125" spans="1:14">
      <c r="A125" s="15">
        <v>18</v>
      </c>
      <c r="B125" s="15">
        <v>556</v>
      </c>
      <c r="C125" s="15">
        <v>1034</v>
      </c>
      <c r="D125" s="16" t="s">
        <v>16</v>
      </c>
      <c r="E125" s="43" t="s">
        <v>52</v>
      </c>
      <c r="F125" s="15">
        <v>0</v>
      </c>
      <c r="G125" s="15">
        <v>243020356594</v>
      </c>
      <c r="H125" s="15">
        <f t="shared" si="2"/>
        <v>243020356594</v>
      </c>
      <c r="I125" s="29">
        <v>1111242.6131703106</v>
      </c>
      <c r="J125" s="29">
        <v>917719.4</v>
      </c>
      <c r="K125" s="29">
        <v>271346</v>
      </c>
      <c r="L125" s="30">
        <f t="shared" si="7"/>
        <v>249019488312.39999</v>
      </c>
      <c r="M125" s="30">
        <f t="shared" si="8"/>
        <v>5999131718.3999939</v>
      </c>
      <c r="N125" s="30"/>
    </row>
    <row r="126" spans="1:14">
      <c r="A126" s="15">
        <v>14</v>
      </c>
      <c r="B126" s="15">
        <v>557</v>
      </c>
      <c r="C126" s="15">
        <v>1037</v>
      </c>
      <c r="D126" s="16" t="s">
        <v>16</v>
      </c>
      <c r="E126" s="43" t="s">
        <v>53</v>
      </c>
      <c r="F126" s="15">
        <v>0</v>
      </c>
      <c r="G126" s="15">
        <v>243054863855</v>
      </c>
      <c r="H126" s="15">
        <f t="shared" si="2"/>
        <v>243054863855</v>
      </c>
      <c r="I126" s="29">
        <v>1111400.402168693</v>
      </c>
      <c r="J126" s="29">
        <v>917849.71</v>
      </c>
      <c r="K126" s="29">
        <v>271346</v>
      </c>
      <c r="L126" s="30">
        <f t="shared" si="7"/>
        <v>249054847409.66</v>
      </c>
      <c r="M126" s="30">
        <f t="shared" si="8"/>
        <v>5999983554.6600037</v>
      </c>
      <c r="N126" s="30"/>
    </row>
    <row r="127" spans="1:14">
      <c r="A127" s="15">
        <v>10</v>
      </c>
      <c r="B127" s="15">
        <v>558</v>
      </c>
      <c r="C127" s="15">
        <v>1038</v>
      </c>
      <c r="D127" s="16" t="s">
        <v>16</v>
      </c>
      <c r="E127" s="43" t="s">
        <v>54</v>
      </c>
      <c r="F127" s="15">
        <v>0</v>
      </c>
      <c r="G127" s="15">
        <v>355000993757</v>
      </c>
      <c r="H127" s="15">
        <f t="shared" si="2"/>
        <v>355000993757</v>
      </c>
      <c r="I127" s="29">
        <v>1623288.8368253512</v>
      </c>
      <c r="J127" s="29">
        <v>1340592.6299999999</v>
      </c>
      <c r="K127" s="29">
        <v>271346</v>
      </c>
      <c r="L127" s="30">
        <f t="shared" si="7"/>
        <v>363764447779.97998</v>
      </c>
      <c r="M127" s="30">
        <f t="shared" si="8"/>
        <v>8763454022.9799805</v>
      </c>
      <c r="N127" s="30"/>
    </row>
    <row r="128" spans="1:14">
      <c r="A128" s="15">
        <v>10</v>
      </c>
      <c r="B128" s="15">
        <v>559</v>
      </c>
      <c r="C128" s="15">
        <v>1039</v>
      </c>
      <c r="D128" s="16" t="s">
        <v>16</v>
      </c>
      <c r="E128" s="43" t="s">
        <v>55</v>
      </c>
      <c r="F128" s="15">
        <v>0</v>
      </c>
      <c r="G128" s="15">
        <v>170404591500</v>
      </c>
      <c r="H128" s="15">
        <f t="shared" si="2"/>
        <v>170404591500</v>
      </c>
      <c r="I128" s="29">
        <v>779197.45575291838</v>
      </c>
      <c r="J128" s="29">
        <v>643500</v>
      </c>
      <c r="K128" s="29">
        <v>271346</v>
      </c>
      <c r="L128" s="30">
        <f t="shared" si="7"/>
        <v>174611151000</v>
      </c>
      <c r="M128" s="30">
        <f t="shared" si="8"/>
        <v>4206559500</v>
      </c>
      <c r="N128" s="30"/>
    </row>
    <row r="129" spans="1:14">
      <c r="A129" s="15">
        <v>6</v>
      </c>
      <c r="B129" s="15">
        <v>560</v>
      </c>
      <c r="C129" s="15">
        <v>1040</v>
      </c>
      <c r="D129" s="16" t="s">
        <v>16</v>
      </c>
      <c r="E129" s="43" t="s">
        <v>56</v>
      </c>
      <c r="F129" s="15">
        <v>0</v>
      </c>
      <c r="G129" s="15">
        <v>66731868000</v>
      </c>
      <c r="H129" s="15">
        <f t="shared" si="2"/>
        <v>66731868000</v>
      </c>
      <c r="I129" s="29">
        <v>305140.26239275123</v>
      </c>
      <c r="J129" s="29">
        <v>252000</v>
      </c>
      <c r="K129" s="29">
        <v>271346</v>
      </c>
      <c r="L129" s="30">
        <f t="shared" si="7"/>
        <v>68379192000</v>
      </c>
      <c r="M129" s="30">
        <f t="shared" si="8"/>
        <v>1647324000</v>
      </c>
      <c r="N129" s="30"/>
    </row>
    <row r="130" spans="1:14">
      <c r="A130" s="15">
        <v>10</v>
      </c>
      <c r="B130" s="15">
        <v>561</v>
      </c>
      <c r="C130" s="15">
        <v>1047</v>
      </c>
      <c r="D130" s="16" t="s">
        <v>16</v>
      </c>
      <c r="E130" s="43" t="s">
        <v>57</v>
      </c>
      <c r="F130" s="15">
        <v>0</v>
      </c>
      <c r="G130" s="15">
        <v>289901620304</v>
      </c>
      <c r="H130" s="15">
        <f t="shared" si="2"/>
        <v>289901620304</v>
      </c>
      <c r="I130" s="29">
        <v>1311895.4754967759</v>
      </c>
      <c r="J130" s="29">
        <v>1083428.51</v>
      </c>
      <c r="K130" s="29">
        <v>271346</v>
      </c>
      <c r="L130" s="30">
        <f t="shared" si="7"/>
        <v>293983992474.46002</v>
      </c>
      <c r="M130" s="30">
        <f t="shared" si="8"/>
        <v>4082372170.460022</v>
      </c>
      <c r="N130" s="30"/>
    </row>
    <row r="131" spans="1:14">
      <c r="A131" s="15">
        <v>14</v>
      </c>
      <c r="B131" s="15">
        <v>562</v>
      </c>
      <c r="C131" s="15">
        <v>1050</v>
      </c>
      <c r="D131" s="16" t="s">
        <v>16</v>
      </c>
      <c r="E131" s="43" t="s">
        <v>58</v>
      </c>
      <c r="F131" s="15">
        <v>0</v>
      </c>
      <c r="G131" s="15">
        <v>115626665175</v>
      </c>
      <c r="H131" s="15">
        <f t="shared" si="2"/>
        <v>115626665175</v>
      </c>
      <c r="I131" s="29">
        <v>528718.16732789727</v>
      </c>
      <c r="J131" s="29">
        <v>436641.75</v>
      </c>
      <c r="K131" s="29">
        <v>271346</v>
      </c>
      <c r="L131" s="30">
        <f t="shared" si="7"/>
        <v>118480992295.5</v>
      </c>
      <c r="M131" s="30">
        <f t="shared" si="8"/>
        <v>2854327120.5</v>
      </c>
      <c r="N131" s="30"/>
    </row>
    <row r="132" spans="1:14">
      <c r="A132" s="15">
        <v>18</v>
      </c>
      <c r="B132" s="15">
        <v>563</v>
      </c>
      <c r="C132" s="15">
        <v>1056</v>
      </c>
      <c r="D132" s="16" t="s">
        <v>16</v>
      </c>
      <c r="E132" s="43" t="s">
        <v>59</v>
      </c>
      <c r="F132" s="15">
        <v>0</v>
      </c>
      <c r="G132" s="15">
        <v>132101770351</v>
      </c>
      <c r="H132" s="15">
        <f t="shared" si="2"/>
        <v>132101770351</v>
      </c>
      <c r="I132" s="29">
        <v>604052.75733495329</v>
      </c>
      <c r="J132" s="29">
        <v>498856.8</v>
      </c>
      <c r="K132" s="29">
        <v>271346</v>
      </c>
      <c r="L132" s="30">
        <f t="shared" si="7"/>
        <v>135362797252.8</v>
      </c>
      <c r="M132" s="30">
        <f t="shared" si="8"/>
        <v>3261026901.8000031</v>
      </c>
      <c r="N132" s="30"/>
    </row>
    <row r="133" spans="1:14">
      <c r="A133" s="15">
        <v>8</v>
      </c>
      <c r="B133" s="15">
        <v>553</v>
      </c>
      <c r="C133" s="15">
        <v>953</v>
      </c>
      <c r="D133" s="16" t="s">
        <v>16</v>
      </c>
      <c r="E133" s="44" t="s">
        <v>48</v>
      </c>
      <c r="F133" s="15">
        <v>0</v>
      </c>
      <c r="G133" s="15">
        <v>38960024125</v>
      </c>
      <c r="H133" s="15">
        <f>G133</f>
        <v>38960024125</v>
      </c>
      <c r="I133" s="31">
        <v>179673.3397834163</v>
      </c>
      <c r="J133" s="31">
        <v>147125</v>
      </c>
      <c r="K133" s="31">
        <v>271346</v>
      </c>
      <c r="L133" s="32">
        <f>J133*K133</f>
        <v>39921780250</v>
      </c>
      <c r="M133" s="32">
        <f>L133-H133</f>
        <v>961756125</v>
      </c>
      <c r="N133" s="32"/>
    </row>
    <row r="134" spans="1:14">
      <c r="A134" s="15">
        <v>10</v>
      </c>
      <c r="B134" s="15">
        <v>553</v>
      </c>
      <c r="C134" s="15">
        <v>953</v>
      </c>
      <c r="D134" s="16" t="s">
        <v>16</v>
      </c>
      <c r="E134" s="44" t="s">
        <v>49</v>
      </c>
      <c r="F134" s="15">
        <v>0</v>
      </c>
      <c r="G134" s="15">
        <v>130480397806</v>
      </c>
      <c r="H134" s="15">
        <f>G134</f>
        <v>130480397806</v>
      </c>
      <c r="I134" s="31">
        <v>601741.12764548417</v>
      </c>
      <c r="J134" s="31">
        <v>492734</v>
      </c>
      <c r="K134" s="31">
        <v>271346</v>
      </c>
      <c r="L134" s="32">
        <f t="shared" ref="L134:L143" si="9">J134*K134</f>
        <v>133701399964</v>
      </c>
      <c r="M134" s="32">
        <f t="shared" ref="M134:M143" si="10">L134-H134</f>
        <v>3221002158</v>
      </c>
      <c r="N134" s="32"/>
    </row>
    <row r="135" spans="1:14">
      <c r="A135" s="15">
        <v>6</v>
      </c>
      <c r="B135" s="15">
        <v>564</v>
      </c>
      <c r="C135" s="15">
        <v>1057</v>
      </c>
      <c r="D135" s="16" t="s">
        <v>16</v>
      </c>
      <c r="E135" s="44" t="s">
        <v>60</v>
      </c>
      <c r="F135" s="15">
        <v>0</v>
      </c>
      <c r="G135" s="15">
        <v>79470433446</v>
      </c>
      <c r="H135" s="15">
        <f t="shared" si="2"/>
        <v>79470433446</v>
      </c>
      <c r="I135" s="31">
        <v>366496.64655157458</v>
      </c>
      <c r="J135" s="31">
        <v>300104.73</v>
      </c>
      <c r="K135" s="31">
        <v>271346</v>
      </c>
      <c r="L135" s="32">
        <f t="shared" si="9"/>
        <v>81432218066.580002</v>
      </c>
      <c r="M135" s="32">
        <f t="shared" si="10"/>
        <v>1961784620.5800018</v>
      </c>
      <c r="N135" s="32"/>
    </row>
    <row r="136" spans="1:14">
      <c r="A136" s="15">
        <v>6</v>
      </c>
      <c r="B136" s="15">
        <v>565</v>
      </c>
      <c r="C136" s="15">
        <v>1104</v>
      </c>
      <c r="D136" s="16" t="s">
        <v>16</v>
      </c>
      <c r="E136" s="44" t="s">
        <v>61</v>
      </c>
      <c r="F136" s="15">
        <v>0</v>
      </c>
      <c r="G136" s="15">
        <v>221748241680</v>
      </c>
      <c r="H136" s="15">
        <f t="shared" si="2"/>
        <v>221748241680</v>
      </c>
      <c r="I136" s="31">
        <v>1022644.3147461745</v>
      </c>
      <c r="J136" s="31">
        <v>837389.37</v>
      </c>
      <c r="K136" s="31">
        <v>271346</v>
      </c>
      <c r="L136" s="32">
        <f t="shared" si="9"/>
        <v>227222255992.01999</v>
      </c>
      <c r="M136" s="32">
        <f t="shared" si="10"/>
        <v>5474014312.019989</v>
      </c>
      <c r="N136" s="32"/>
    </row>
    <row r="137" spans="1:14">
      <c r="A137" s="15">
        <v>6</v>
      </c>
      <c r="B137" s="15">
        <v>566</v>
      </c>
      <c r="C137" s="15">
        <v>1105</v>
      </c>
      <c r="D137" s="16" t="s">
        <v>16</v>
      </c>
      <c r="E137" s="44" t="s">
        <v>62</v>
      </c>
      <c r="F137" s="15">
        <v>0</v>
      </c>
      <c r="G137" s="15">
        <v>489917106495</v>
      </c>
      <c r="H137" s="15">
        <f t="shared" si="2"/>
        <v>489917106495</v>
      </c>
      <c r="I137" s="31">
        <v>2259368.2811542461</v>
      </c>
      <c r="J137" s="31">
        <v>1850077.25</v>
      </c>
      <c r="K137" s="31">
        <v>271346</v>
      </c>
      <c r="L137" s="32">
        <f t="shared" si="9"/>
        <v>502011061478.5</v>
      </c>
      <c r="M137" s="32">
        <f t="shared" si="10"/>
        <v>12093954983.5</v>
      </c>
      <c r="N137" s="32"/>
    </row>
    <row r="138" spans="1:14">
      <c r="A138" s="15">
        <v>12</v>
      </c>
      <c r="B138" s="15">
        <v>567</v>
      </c>
      <c r="C138" s="15">
        <v>1106</v>
      </c>
      <c r="D138" s="16" t="s">
        <v>16</v>
      </c>
      <c r="E138" s="44" t="s">
        <v>63</v>
      </c>
      <c r="F138" s="15">
        <v>0</v>
      </c>
      <c r="G138" s="15">
        <v>756300173360</v>
      </c>
      <c r="H138" s="15">
        <f t="shared" si="2"/>
        <v>756300173360</v>
      </c>
      <c r="I138" s="31">
        <v>3158124.7475692057</v>
      </c>
      <c r="J138" s="31">
        <v>2586021.41</v>
      </c>
      <c r="K138" s="31">
        <v>271346</v>
      </c>
      <c r="L138" s="32">
        <f t="shared" si="9"/>
        <v>701706565517.85999</v>
      </c>
      <c r="M138" s="32">
        <f t="shared" si="10"/>
        <v>-54593607842.140015</v>
      </c>
      <c r="N138" s="32"/>
    </row>
    <row r="139" spans="1:14">
      <c r="A139" s="15">
        <v>10</v>
      </c>
      <c r="B139" s="15">
        <v>568</v>
      </c>
      <c r="C139" s="15">
        <v>1109</v>
      </c>
      <c r="D139" s="16" t="s">
        <v>16</v>
      </c>
      <c r="E139" s="44" t="s">
        <v>64</v>
      </c>
      <c r="F139" s="15">
        <v>0</v>
      </c>
      <c r="G139" s="15">
        <v>394481465547</v>
      </c>
      <c r="H139" s="15">
        <f t="shared" si="2"/>
        <v>394481465547</v>
      </c>
      <c r="I139" s="31">
        <v>1819244.3148926352</v>
      </c>
      <c r="J139" s="31">
        <v>1489683</v>
      </c>
      <c r="K139" s="31">
        <v>271346</v>
      </c>
      <c r="L139" s="32">
        <f t="shared" si="9"/>
        <v>404219523318</v>
      </c>
      <c r="M139" s="32">
        <f t="shared" si="10"/>
        <v>9738057771</v>
      </c>
      <c r="N139" s="32"/>
    </row>
    <row r="140" spans="1:14">
      <c r="A140" s="15">
        <v>10</v>
      </c>
      <c r="B140" s="15">
        <v>569</v>
      </c>
      <c r="C140" s="15">
        <v>1131</v>
      </c>
      <c r="D140" s="16" t="s">
        <v>16</v>
      </c>
      <c r="E140" s="44" t="s">
        <v>65</v>
      </c>
      <c r="F140" s="15">
        <v>0</v>
      </c>
      <c r="G140" s="15">
        <v>27750923964</v>
      </c>
      <c r="H140" s="15">
        <f t="shared" si="2"/>
        <v>27750923964</v>
      </c>
      <c r="I140" s="31">
        <v>127979.93077956088</v>
      </c>
      <c r="J140" s="31">
        <v>104796</v>
      </c>
      <c r="K140" s="31">
        <v>271346</v>
      </c>
      <c r="L140" s="32">
        <f t="shared" si="9"/>
        <v>28435975416</v>
      </c>
      <c r="M140" s="32">
        <f t="shared" si="10"/>
        <v>685051452</v>
      </c>
      <c r="N140" s="32"/>
    </row>
    <row r="141" spans="1:14">
      <c r="A141" s="15">
        <v>8</v>
      </c>
      <c r="B141" s="15">
        <v>570</v>
      </c>
      <c r="C141" s="15">
        <v>1132</v>
      </c>
      <c r="D141" s="16" t="s">
        <v>16</v>
      </c>
      <c r="E141" s="44" t="s">
        <v>66</v>
      </c>
      <c r="F141" s="15">
        <v>0</v>
      </c>
      <c r="G141" s="15">
        <v>317349499473</v>
      </c>
      <c r="H141" s="15">
        <f t="shared" si="2"/>
        <v>317349499473</v>
      </c>
      <c r="I141" s="31">
        <v>1463532.0621474104</v>
      </c>
      <c r="J141" s="31">
        <v>1198409.04</v>
      </c>
      <c r="K141" s="31">
        <v>271346</v>
      </c>
      <c r="L141" s="32">
        <f t="shared" si="9"/>
        <v>325183499367.84003</v>
      </c>
      <c r="M141" s="32">
        <f t="shared" si="10"/>
        <v>7833999894.8400269</v>
      </c>
      <c r="N141" s="32"/>
    </row>
    <row r="142" spans="1:14">
      <c r="A142" s="15">
        <v>8</v>
      </c>
      <c r="B142" s="15">
        <v>571</v>
      </c>
      <c r="C142" s="15">
        <v>1133</v>
      </c>
      <c r="D142" s="16" t="s">
        <v>16</v>
      </c>
      <c r="E142" s="44" t="s">
        <v>67</v>
      </c>
      <c r="F142" s="15">
        <v>0</v>
      </c>
      <c r="G142" s="15">
        <v>317349499473</v>
      </c>
      <c r="H142" s="15">
        <f t="shared" si="2"/>
        <v>317349499473</v>
      </c>
      <c r="I142" s="31">
        <v>6890861.5299683576</v>
      </c>
      <c r="J142" s="31">
        <v>5642562.2400000002</v>
      </c>
      <c r="K142" s="31">
        <v>271346</v>
      </c>
      <c r="L142" s="32">
        <f t="shared" si="9"/>
        <v>1531086693575.04</v>
      </c>
      <c r="M142" s="32">
        <f t="shared" si="10"/>
        <v>1213737194102.04</v>
      </c>
      <c r="N142" s="32"/>
    </row>
    <row r="143" spans="1:14">
      <c r="A143" s="15">
        <v>10</v>
      </c>
      <c r="B143" s="15">
        <v>572</v>
      </c>
      <c r="C143" s="15">
        <v>1136</v>
      </c>
      <c r="D143" s="16" t="s">
        <v>16</v>
      </c>
      <c r="E143" s="44" t="s">
        <v>68</v>
      </c>
      <c r="F143" s="15">
        <v>0</v>
      </c>
      <c r="G143" s="15">
        <v>155335500302</v>
      </c>
      <c r="H143" s="15">
        <f t="shared" si="2"/>
        <v>155335500302</v>
      </c>
      <c r="I143" s="31">
        <v>716366.29476193583</v>
      </c>
      <c r="J143" s="31">
        <v>586594.49</v>
      </c>
      <c r="K143" s="31">
        <v>271346</v>
      </c>
      <c r="L143" s="32">
        <f t="shared" si="9"/>
        <v>159170068483.54001</v>
      </c>
      <c r="M143" s="32">
        <f t="shared" si="10"/>
        <v>3834568181.5400085</v>
      </c>
      <c r="N143" s="32"/>
    </row>
    <row r="144" spans="1:14">
      <c r="A144" s="15">
        <v>10</v>
      </c>
      <c r="B144" s="15">
        <v>626</v>
      </c>
      <c r="C144" s="15">
        <v>1120</v>
      </c>
      <c r="D144" s="16" t="s">
        <v>69</v>
      </c>
      <c r="E144" s="45" t="s">
        <v>70</v>
      </c>
      <c r="F144" s="15">
        <v>0</v>
      </c>
      <c r="G144" s="15">
        <v>57587960151</v>
      </c>
      <c r="H144" s="15">
        <f t="shared" si="2"/>
        <v>57587960151</v>
      </c>
      <c r="I144" s="33">
        <v>257489.02312499346</v>
      </c>
      <c r="J144" s="33">
        <v>218028.85</v>
      </c>
      <c r="K144" s="33">
        <v>271346</v>
      </c>
      <c r="L144" s="34">
        <f>J144*K144</f>
        <v>59161256332.099998</v>
      </c>
      <c r="M144" s="34">
        <f>L144-H144</f>
        <v>1573296181.0999985</v>
      </c>
      <c r="N144" s="34"/>
    </row>
    <row r="145" spans="1:14">
      <c r="A145" s="15">
        <v>6</v>
      </c>
      <c r="B145" s="15">
        <v>627</v>
      </c>
      <c r="C145" s="15">
        <v>1119</v>
      </c>
      <c r="D145" s="16" t="s">
        <v>69</v>
      </c>
      <c r="E145" s="45" t="s">
        <v>71</v>
      </c>
      <c r="F145" s="15">
        <v>0</v>
      </c>
      <c r="G145" s="15">
        <v>118858500000</v>
      </c>
      <c r="H145" s="15">
        <f t="shared" si="2"/>
        <v>118858500000</v>
      </c>
      <c r="I145" s="33">
        <v>531443.70759304124</v>
      </c>
      <c r="J145" s="33">
        <v>450000</v>
      </c>
      <c r="K145" s="33">
        <v>271346</v>
      </c>
      <c r="L145" s="34">
        <f t="shared" ref="L145:L153" si="11">J145*K145</f>
        <v>122105700000</v>
      </c>
      <c r="M145" s="34">
        <f t="shared" ref="M145:M153" si="12">L145-H145</f>
        <v>3247200000</v>
      </c>
      <c r="N145" s="34"/>
    </row>
    <row r="146" spans="1:14">
      <c r="A146" s="15">
        <v>14</v>
      </c>
      <c r="B146" s="15">
        <v>628</v>
      </c>
      <c r="C146" s="15">
        <v>1117</v>
      </c>
      <c r="D146" s="16" t="s">
        <v>69</v>
      </c>
      <c r="E146" s="45" t="s">
        <v>72</v>
      </c>
      <c r="F146" s="15">
        <v>0</v>
      </c>
      <c r="G146" s="15">
        <v>632378717426</v>
      </c>
      <c r="H146" s="15">
        <f t="shared" si="2"/>
        <v>632378717426</v>
      </c>
      <c r="I146" s="33">
        <v>2827510.7812386896</v>
      </c>
      <c r="J146" s="33">
        <v>2394194.9700000002</v>
      </c>
      <c r="K146" s="33">
        <v>271346</v>
      </c>
      <c r="L146" s="34">
        <f t="shared" si="11"/>
        <v>649655228329.62</v>
      </c>
      <c r="M146" s="34">
        <f t="shared" si="12"/>
        <v>17276510903.619995</v>
      </c>
      <c r="N146" s="34"/>
    </row>
    <row r="147" spans="1:14">
      <c r="A147" s="15">
        <v>6</v>
      </c>
      <c r="B147" s="15">
        <v>629</v>
      </c>
      <c r="C147" s="15">
        <v>1123</v>
      </c>
      <c r="D147" s="16" t="s">
        <v>69</v>
      </c>
      <c r="E147" s="45" t="s">
        <v>73</v>
      </c>
      <c r="F147" s="15">
        <v>0</v>
      </c>
      <c r="G147" s="15">
        <v>187997776299</v>
      </c>
      <c r="H147" s="15">
        <f t="shared" si="2"/>
        <v>187997776299</v>
      </c>
      <c r="I147" s="33">
        <v>840581.32363766781</v>
      </c>
      <c r="J147" s="33">
        <v>711762.3</v>
      </c>
      <c r="K147" s="33">
        <v>271346</v>
      </c>
      <c r="L147" s="34">
        <f t="shared" si="11"/>
        <v>193133853055.80002</v>
      </c>
      <c r="M147" s="34">
        <f t="shared" si="12"/>
        <v>5136076756.8000183</v>
      </c>
      <c r="N147" s="34"/>
    </row>
    <row r="148" spans="1:14">
      <c r="A148" s="15">
        <v>8</v>
      </c>
      <c r="B148" s="15">
        <v>630</v>
      </c>
      <c r="C148" s="15">
        <v>1134</v>
      </c>
      <c r="D148" s="16" t="s">
        <v>69</v>
      </c>
      <c r="E148" s="45" t="s">
        <v>74</v>
      </c>
      <c r="F148" s="15">
        <v>0</v>
      </c>
      <c r="G148" s="15">
        <v>285485066336</v>
      </c>
      <c r="H148" s="15">
        <f t="shared" si="2"/>
        <v>285485066336</v>
      </c>
      <c r="I148" s="33">
        <v>1276469.4331193918</v>
      </c>
      <c r="J148" s="33">
        <v>1080850.5900000001</v>
      </c>
      <c r="K148" s="33">
        <v>271346</v>
      </c>
      <c r="L148" s="34">
        <f t="shared" si="11"/>
        <v>293284484194.14001</v>
      </c>
      <c r="M148" s="34">
        <f t="shared" si="12"/>
        <v>7799417858.1400146</v>
      </c>
      <c r="N148" s="34"/>
    </row>
    <row r="149" spans="1:14">
      <c r="A149" s="15">
        <v>6</v>
      </c>
      <c r="B149" s="15">
        <v>631</v>
      </c>
      <c r="C149" s="15">
        <v>1135</v>
      </c>
      <c r="D149" s="16" t="s">
        <v>69</v>
      </c>
      <c r="E149" s="45" t="s">
        <v>75</v>
      </c>
      <c r="F149" s="15">
        <v>0</v>
      </c>
      <c r="G149" s="15">
        <v>547249018851</v>
      </c>
      <c r="H149" s="15">
        <f t="shared" si="2"/>
        <v>547249018851</v>
      </c>
      <c r="I149" s="33">
        <v>2446876.3071621265</v>
      </c>
      <c r="J149" s="33">
        <v>2071892.7</v>
      </c>
      <c r="K149" s="33">
        <v>271346</v>
      </c>
      <c r="L149" s="34">
        <f t="shared" si="11"/>
        <v>562199796574.19995</v>
      </c>
      <c r="M149" s="34">
        <f t="shared" si="12"/>
        <v>14950777723.199951</v>
      </c>
      <c r="N149" s="34"/>
    </row>
    <row r="150" spans="1:14">
      <c r="A150" s="15">
        <v>6</v>
      </c>
      <c r="B150" s="15">
        <v>632</v>
      </c>
      <c r="C150" s="15">
        <v>1137</v>
      </c>
      <c r="D150" s="16" t="s">
        <v>69</v>
      </c>
      <c r="E150" s="45" t="s">
        <v>76</v>
      </c>
      <c r="F150" s="15">
        <v>0</v>
      </c>
      <c r="G150" s="15">
        <v>215692519950</v>
      </c>
      <c r="H150" s="15">
        <f t="shared" si="2"/>
        <v>215692519950</v>
      </c>
      <c r="I150" s="33">
        <v>964410.89616909204</v>
      </c>
      <c r="J150" s="33">
        <v>816615</v>
      </c>
      <c r="K150" s="33">
        <v>271346</v>
      </c>
      <c r="L150" s="34">
        <f t="shared" si="11"/>
        <v>221585213790</v>
      </c>
      <c r="M150" s="34">
        <f t="shared" si="12"/>
        <v>5892693840</v>
      </c>
      <c r="N150" s="34"/>
    </row>
    <row r="151" spans="1:14">
      <c r="A151" s="15">
        <v>10</v>
      </c>
      <c r="B151" s="15">
        <v>633</v>
      </c>
      <c r="C151" s="15">
        <v>1138</v>
      </c>
      <c r="D151" s="16" t="s">
        <v>69</v>
      </c>
      <c r="E151" s="45" t="s">
        <v>77</v>
      </c>
      <c r="F151" s="15">
        <v>0</v>
      </c>
      <c r="G151" s="15">
        <v>68673800000</v>
      </c>
      <c r="H151" s="15">
        <f t="shared" si="2"/>
        <v>68673800000</v>
      </c>
      <c r="I151" s="33">
        <v>307056.36438709049</v>
      </c>
      <c r="J151" s="33">
        <v>260000</v>
      </c>
      <c r="K151" s="33">
        <v>271346</v>
      </c>
      <c r="L151" s="34">
        <f t="shared" si="11"/>
        <v>70549960000</v>
      </c>
      <c r="M151" s="34">
        <f t="shared" si="12"/>
        <v>1876160000</v>
      </c>
      <c r="N151" s="34"/>
    </row>
    <row r="152" spans="1:14">
      <c r="A152" s="15">
        <v>14</v>
      </c>
      <c r="B152" s="15">
        <v>634</v>
      </c>
      <c r="C152" s="15">
        <v>1139</v>
      </c>
      <c r="D152" s="16" t="s">
        <v>69</v>
      </c>
      <c r="E152" s="45" t="s">
        <v>78</v>
      </c>
      <c r="F152" s="15">
        <v>0</v>
      </c>
      <c r="G152" s="15">
        <v>501573361320</v>
      </c>
      <c r="H152" s="15">
        <f t="shared" si="2"/>
        <v>501573361320</v>
      </c>
      <c r="I152" s="33">
        <v>2242649.9305460271</v>
      </c>
      <c r="J152" s="33">
        <v>1898964</v>
      </c>
      <c r="K152" s="33">
        <v>271346</v>
      </c>
      <c r="L152" s="34">
        <f t="shared" si="11"/>
        <v>515276285544</v>
      </c>
      <c r="M152" s="34">
        <f t="shared" si="12"/>
        <v>13702924224</v>
      </c>
      <c r="N152" s="34"/>
    </row>
    <row r="153" spans="1:14">
      <c r="A153" s="15">
        <v>12</v>
      </c>
      <c r="B153" s="15">
        <v>635</v>
      </c>
      <c r="C153" s="15">
        <v>1140</v>
      </c>
      <c r="D153" s="16" t="s">
        <v>69</v>
      </c>
      <c r="E153" s="45" t="s">
        <v>79</v>
      </c>
      <c r="F153" s="15">
        <v>0</v>
      </c>
      <c r="G153" s="15">
        <v>281708313728</v>
      </c>
      <c r="H153" s="15">
        <f t="shared" si="2"/>
        <v>281708313728</v>
      </c>
      <c r="I153" s="33">
        <v>1259582.7030218809</v>
      </c>
      <c r="J153" s="33">
        <v>1066551.75</v>
      </c>
      <c r="K153" s="33">
        <v>271346</v>
      </c>
      <c r="L153" s="34">
        <f t="shared" si="11"/>
        <v>289404551155.5</v>
      </c>
      <c r="M153" s="34">
        <f t="shared" si="12"/>
        <v>7696237427.5</v>
      </c>
      <c r="N153" s="34"/>
    </row>
    <row r="154" spans="1:14">
      <c r="I154" s="35">
        <f>SUM(I2:I153)</f>
        <v>170578254.14788041</v>
      </c>
      <c r="J154" s="35">
        <f>SUM(J2:J153)</f>
        <v>147392253.26000002</v>
      </c>
      <c r="M154" s="36">
        <f>SUM(M2:M153)</f>
        <v>1330564470928.1404</v>
      </c>
    </row>
    <row r="155" spans="1:14">
      <c r="G155" s="36"/>
      <c r="I155" s="35">
        <v>0.03</v>
      </c>
      <c r="J155" s="35">
        <v>107736470.47</v>
      </c>
    </row>
    <row r="156" spans="1:14">
      <c r="I156" s="35">
        <f>I154+I155</f>
        <v>170578254.17788041</v>
      </c>
      <c r="J156" s="35">
        <f>J154-J155</f>
        <v>39655782.790000021</v>
      </c>
    </row>
    <row r="157" spans="1:14">
      <c r="J157" s="35" t="s">
        <v>190</v>
      </c>
    </row>
  </sheetData>
  <autoFilter ref="A1:O1" xr:uid="{D40CD82E-EBA2-490A-8C8F-B5FCDA5431B6}"/>
  <mergeCells count="287">
    <mergeCell ref="N85:N86"/>
    <mergeCell ref="N87:N88"/>
    <mergeCell ref="N75:N76"/>
    <mergeCell ref="N77:N78"/>
    <mergeCell ref="N79:N80"/>
    <mergeCell ref="N81:N82"/>
    <mergeCell ref="N83:N84"/>
    <mergeCell ref="N65:N66"/>
    <mergeCell ref="N67:N68"/>
    <mergeCell ref="N69:N70"/>
    <mergeCell ref="N71:N72"/>
    <mergeCell ref="N73:N74"/>
    <mergeCell ref="N55:N56"/>
    <mergeCell ref="N57:N58"/>
    <mergeCell ref="N59:N60"/>
    <mergeCell ref="N61:N62"/>
    <mergeCell ref="N63:N64"/>
    <mergeCell ref="N43:N46"/>
    <mergeCell ref="N47:N48"/>
    <mergeCell ref="N49:N50"/>
    <mergeCell ref="N51:N52"/>
    <mergeCell ref="N53:N54"/>
    <mergeCell ref="N31:N34"/>
    <mergeCell ref="N35:N36"/>
    <mergeCell ref="N37:N38"/>
    <mergeCell ref="N39:N40"/>
    <mergeCell ref="N41:N42"/>
    <mergeCell ref="M85:M86"/>
    <mergeCell ref="M87:M88"/>
    <mergeCell ref="N2:N3"/>
    <mergeCell ref="N4:N5"/>
    <mergeCell ref="N6:N7"/>
    <mergeCell ref="N8:N9"/>
    <mergeCell ref="N10:N11"/>
    <mergeCell ref="N12:N14"/>
    <mergeCell ref="N15:N16"/>
    <mergeCell ref="N17:N18"/>
    <mergeCell ref="N19:N20"/>
    <mergeCell ref="N21:N22"/>
    <mergeCell ref="N23:N24"/>
    <mergeCell ref="N25:N26"/>
    <mergeCell ref="N27:N28"/>
    <mergeCell ref="N29:N30"/>
    <mergeCell ref="M75:M76"/>
    <mergeCell ref="M77:M78"/>
    <mergeCell ref="M79:M80"/>
    <mergeCell ref="M81:M82"/>
    <mergeCell ref="M83:M84"/>
    <mergeCell ref="M65:M66"/>
    <mergeCell ref="M67:M68"/>
    <mergeCell ref="M69:M70"/>
    <mergeCell ref="M71:M72"/>
    <mergeCell ref="M73:M74"/>
    <mergeCell ref="M55:M56"/>
    <mergeCell ref="M57:M58"/>
    <mergeCell ref="M59:M60"/>
    <mergeCell ref="M61:M62"/>
    <mergeCell ref="M63:M64"/>
    <mergeCell ref="M43:M46"/>
    <mergeCell ref="M47:M48"/>
    <mergeCell ref="M49:M50"/>
    <mergeCell ref="M51:M52"/>
    <mergeCell ref="M53:M54"/>
    <mergeCell ref="M31:M34"/>
    <mergeCell ref="M35:M36"/>
    <mergeCell ref="M37:M38"/>
    <mergeCell ref="M39:M40"/>
    <mergeCell ref="M41:M42"/>
    <mergeCell ref="L85:L86"/>
    <mergeCell ref="L87:L88"/>
    <mergeCell ref="M2:M3"/>
    <mergeCell ref="M4:M5"/>
    <mergeCell ref="M6:M7"/>
    <mergeCell ref="M8:M9"/>
    <mergeCell ref="M10:M11"/>
    <mergeCell ref="M12:M14"/>
    <mergeCell ref="M15:M16"/>
    <mergeCell ref="M17:M18"/>
    <mergeCell ref="M19:M20"/>
    <mergeCell ref="M21:M22"/>
    <mergeCell ref="M23:M24"/>
    <mergeCell ref="M25:M26"/>
    <mergeCell ref="M27:M28"/>
    <mergeCell ref="M29:M30"/>
    <mergeCell ref="L75:L76"/>
    <mergeCell ref="L77:L78"/>
    <mergeCell ref="L79:L80"/>
    <mergeCell ref="L81:L82"/>
    <mergeCell ref="L83:L84"/>
    <mergeCell ref="L65:L66"/>
    <mergeCell ref="L67:L68"/>
    <mergeCell ref="L69:L70"/>
    <mergeCell ref="L71:L72"/>
    <mergeCell ref="L73:L74"/>
    <mergeCell ref="L55:L56"/>
    <mergeCell ref="L57:L58"/>
    <mergeCell ref="L59:L60"/>
    <mergeCell ref="L61:L62"/>
    <mergeCell ref="L63:L64"/>
    <mergeCell ref="L43:L46"/>
    <mergeCell ref="L47:L48"/>
    <mergeCell ref="L49:L50"/>
    <mergeCell ref="L51:L52"/>
    <mergeCell ref="L53:L54"/>
    <mergeCell ref="L31:L34"/>
    <mergeCell ref="L35:L36"/>
    <mergeCell ref="L37:L38"/>
    <mergeCell ref="L39:L40"/>
    <mergeCell ref="L41:L42"/>
    <mergeCell ref="K85:K86"/>
    <mergeCell ref="K87:K88"/>
    <mergeCell ref="L2:L3"/>
    <mergeCell ref="L4:L5"/>
    <mergeCell ref="L6:L7"/>
    <mergeCell ref="L8:L9"/>
    <mergeCell ref="L10:L11"/>
    <mergeCell ref="L12:L14"/>
    <mergeCell ref="L15:L16"/>
    <mergeCell ref="L17:L18"/>
    <mergeCell ref="L19:L20"/>
    <mergeCell ref="L21:L22"/>
    <mergeCell ref="L23:L24"/>
    <mergeCell ref="L25:L26"/>
    <mergeCell ref="L27:L28"/>
    <mergeCell ref="L29:L30"/>
    <mergeCell ref="K75:K76"/>
    <mergeCell ref="K77:K78"/>
    <mergeCell ref="K79:K80"/>
    <mergeCell ref="K83:K84"/>
    <mergeCell ref="K65:K66"/>
    <mergeCell ref="K67:K68"/>
    <mergeCell ref="K69:K70"/>
    <mergeCell ref="K71:K72"/>
    <mergeCell ref="K73:K74"/>
    <mergeCell ref="K55:K56"/>
    <mergeCell ref="K57:K58"/>
    <mergeCell ref="K59:K60"/>
    <mergeCell ref="K61:K62"/>
    <mergeCell ref="K63:K64"/>
    <mergeCell ref="K21:K22"/>
    <mergeCell ref="K23:K24"/>
    <mergeCell ref="K25:K26"/>
    <mergeCell ref="K27:K28"/>
    <mergeCell ref="K29:K30"/>
    <mergeCell ref="I77:I78"/>
    <mergeCell ref="I79:I80"/>
    <mergeCell ref="I81:I82"/>
    <mergeCell ref="I83:I84"/>
    <mergeCell ref="I67:I68"/>
    <mergeCell ref="I69:I70"/>
    <mergeCell ref="I71:I72"/>
    <mergeCell ref="I73:I74"/>
    <mergeCell ref="K43:K46"/>
    <mergeCell ref="K47:K48"/>
    <mergeCell ref="K49:K50"/>
    <mergeCell ref="K51:K52"/>
    <mergeCell ref="K53:K54"/>
    <mergeCell ref="K31:K34"/>
    <mergeCell ref="K35:K36"/>
    <mergeCell ref="K37:K38"/>
    <mergeCell ref="K39:K40"/>
    <mergeCell ref="K41:K42"/>
    <mergeCell ref="K81:K82"/>
    <mergeCell ref="K2:K3"/>
    <mergeCell ref="K4:K5"/>
    <mergeCell ref="K6:K7"/>
    <mergeCell ref="K8:K9"/>
    <mergeCell ref="K10:K11"/>
    <mergeCell ref="K12:K14"/>
    <mergeCell ref="K15:K16"/>
    <mergeCell ref="K17:K18"/>
    <mergeCell ref="K19:K20"/>
    <mergeCell ref="J2:J3"/>
    <mergeCell ref="H2:H3"/>
    <mergeCell ref="J4:J5"/>
    <mergeCell ref="H4:H5"/>
    <mergeCell ref="J6:J7"/>
    <mergeCell ref="H6:H7"/>
    <mergeCell ref="J8:J9"/>
    <mergeCell ref="H8:H9"/>
    <mergeCell ref="J10:J11"/>
    <mergeCell ref="H10:H11"/>
    <mergeCell ref="I2:I3"/>
    <mergeCell ref="I4:I5"/>
    <mergeCell ref="I6:I7"/>
    <mergeCell ref="I8:I9"/>
    <mergeCell ref="I10:I11"/>
    <mergeCell ref="J12:J14"/>
    <mergeCell ref="H12:H14"/>
    <mergeCell ref="J15:J16"/>
    <mergeCell ref="H15:H16"/>
    <mergeCell ref="J17:J18"/>
    <mergeCell ref="H17:H18"/>
    <mergeCell ref="J19:J20"/>
    <mergeCell ref="H19:H20"/>
    <mergeCell ref="J21:J22"/>
    <mergeCell ref="H21:H22"/>
    <mergeCell ref="I12:I14"/>
    <mergeCell ref="I15:I16"/>
    <mergeCell ref="I17:I18"/>
    <mergeCell ref="I19:I20"/>
    <mergeCell ref="I21:I22"/>
    <mergeCell ref="J23:J24"/>
    <mergeCell ref="H23:H24"/>
    <mergeCell ref="J25:J26"/>
    <mergeCell ref="H25:H26"/>
    <mergeCell ref="J27:J28"/>
    <mergeCell ref="H27:H28"/>
    <mergeCell ref="J29:J30"/>
    <mergeCell ref="H29:H30"/>
    <mergeCell ref="J31:J34"/>
    <mergeCell ref="H31:H34"/>
    <mergeCell ref="I23:I24"/>
    <mergeCell ref="I25:I26"/>
    <mergeCell ref="I27:I28"/>
    <mergeCell ref="I29:I30"/>
    <mergeCell ref="I31:I34"/>
    <mergeCell ref="J35:J36"/>
    <mergeCell ref="H35:H36"/>
    <mergeCell ref="J37:J38"/>
    <mergeCell ref="H37:H38"/>
    <mergeCell ref="J39:J40"/>
    <mergeCell ref="H39:H40"/>
    <mergeCell ref="J41:J42"/>
    <mergeCell ref="H41:H42"/>
    <mergeCell ref="J43:J46"/>
    <mergeCell ref="H43:H46"/>
    <mergeCell ref="I35:I36"/>
    <mergeCell ref="I37:I38"/>
    <mergeCell ref="I39:I40"/>
    <mergeCell ref="I41:I42"/>
    <mergeCell ref="I43:I46"/>
    <mergeCell ref="J47:J48"/>
    <mergeCell ref="H47:H48"/>
    <mergeCell ref="J49:J50"/>
    <mergeCell ref="H49:H50"/>
    <mergeCell ref="J51:J52"/>
    <mergeCell ref="H51:H52"/>
    <mergeCell ref="J53:J54"/>
    <mergeCell ref="H53:H54"/>
    <mergeCell ref="J55:J56"/>
    <mergeCell ref="H55:H56"/>
    <mergeCell ref="I47:I48"/>
    <mergeCell ref="I49:I50"/>
    <mergeCell ref="I51:I52"/>
    <mergeCell ref="I53:I54"/>
    <mergeCell ref="I55:I56"/>
    <mergeCell ref="J57:J58"/>
    <mergeCell ref="H57:H58"/>
    <mergeCell ref="J59:J60"/>
    <mergeCell ref="H59:H60"/>
    <mergeCell ref="J61:J62"/>
    <mergeCell ref="H61:H62"/>
    <mergeCell ref="J63:J64"/>
    <mergeCell ref="H63:H64"/>
    <mergeCell ref="J65:J66"/>
    <mergeCell ref="H65:H66"/>
    <mergeCell ref="I57:I58"/>
    <mergeCell ref="I59:I60"/>
    <mergeCell ref="I61:I62"/>
    <mergeCell ref="I63:I64"/>
    <mergeCell ref="I65:I66"/>
    <mergeCell ref="J67:J68"/>
    <mergeCell ref="H67:H68"/>
    <mergeCell ref="J69:J70"/>
    <mergeCell ref="H69:H70"/>
    <mergeCell ref="J71:J72"/>
    <mergeCell ref="H71:H72"/>
    <mergeCell ref="J73:J74"/>
    <mergeCell ref="H73:H74"/>
    <mergeCell ref="J75:J76"/>
    <mergeCell ref="H75:H76"/>
    <mergeCell ref="I75:I76"/>
    <mergeCell ref="J77:J78"/>
    <mergeCell ref="H77:H78"/>
    <mergeCell ref="J85:J86"/>
    <mergeCell ref="H85:H86"/>
    <mergeCell ref="J87:J88"/>
    <mergeCell ref="H87:H88"/>
    <mergeCell ref="J79:J80"/>
    <mergeCell ref="H79:H80"/>
    <mergeCell ref="J81:J82"/>
    <mergeCell ref="H81:H82"/>
    <mergeCell ref="J83:J84"/>
    <mergeCell ref="H83:H84"/>
    <mergeCell ref="I87:I88"/>
    <mergeCell ref="I85:I8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AF77-F1F2-4451-BE6C-42253BB6E21A}">
  <dimension ref="A1:M161"/>
  <sheetViews>
    <sheetView rightToLeft="1" topLeftCell="D1" workbookViewId="0">
      <selection activeCell="D87" sqref="D2:D88"/>
    </sheetView>
  </sheetViews>
  <sheetFormatPr defaultRowHeight="12.75"/>
  <cols>
    <col min="1" max="1" width="13.28515625" customWidth="1"/>
    <col min="2" max="3" width="12.28515625" customWidth="1"/>
    <col min="4" max="4" width="17.5703125" style="10" bestFit="1" customWidth="1"/>
    <col min="5" max="5" width="8.28515625" customWidth="1"/>
    <col min="6" max="6" width="145.7109375" customWidth="1"/>
    <col min="7" max="7" width="16.42578125" style="5" bestFit="1" customWidth="1"/>
    <col min="8" max="9" width="17.5703125" style="5" bestFit="1" customWidth="1"/>
    <col min="10" max="11" width="15.28515625" customWidth="1"/>
    <col min="12" max="12" width="12.28515625" customWidth="1"/>
    <col min="13" max="13" width="11.28515625" customWidth="1"/>
  </cols>
  <sheetData>
    <row r="1" spans="1:13">
      <c r="A1" s="3" t="s">
        <v>0</v>
      </c>
      <c r="B1" s="3" t="s">
        <v>1</v>
      </c>
      <c r="C1" s="3" t="s">
        <v>2</v>
      </c>
      <c r="D1" s="8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2">
        <v>231</v>
      </c>
      <c r="B2" s="2">
        <v>1</v>
      </c>
      <c r="C2" s="2">
        <v>579</v>
      </c>
      <c r="D2" s="210">
        <v>1470000</v>
      </c>
      <c r="E2" s="1" t="s">
        <v>82</v>
      </c>
      <c r="F2" s="1" t="s">
        <v>83</v>
      </c>
      <c r="G2" s="6">
        <v>0</v>
      </c>
      <c r="H2" s="6">
        <v>230481300000</v>
      </c>
      <c r="I2" s="213">
        <f>H2+H3</f>
        <v>406272720000</v>
      </c>
      <c r="J2" s="1" t="s">
        <v>13</v>
      </c>
      <c r="K2" s="1" t="s">
        <v>13</v>
      </c>
      <c r="L2" s="1" t="s">
        <v>13</v>
      </c>
      <c r="M2" s="2"/>
    </row>
    <row r="3" spans="1:13">
      <c r="A3" s="2">
        <v>10</v>
      </c>
      <c r="B3" s="2">
        <v>1364</v>
      </c>
      <c r="C3" s="2">
        <v>1089</v>
      </c>
      <c r="D3" s="212" t="s">
        <v>13</v>
      </c>
      <c r="E3" s="1" t="s">
        <v>144</v>
      </c>
      <c r="F3" s="1" t="s">
        <v>145</v>
      </c>
      <c r="G3" s="6">
        <v>0</v>
      </c>
      <c r="H3" s="6">
        <v>175791420000</v>
      </c>
      <c r="I3" s="224"/>
      <c r="J3" s="1" t="s">
        <v>13</v>
      </c>
      <c r="K3" s="1" t="s">
        <v>13</v>
      </c>
      <c r="L3" s="1" t="s">
        <v>13</v>
      </c>
      <c r="M3" s="2"/>
    </row>
    <row r="4" spans="1:13">
      <c r="A4" s="2">
        <v>232</v>
      </c>
      <c r="B4" s="2">
        <v>1</v>
      </c>
      <c r="C4" s="2">
        <v>579</v>
      </c>
      <c r="D4" s="210">
        <v>670000</v>
      </c>
      <c r="E4" s="1" t="s">
        <v>82</v>
      </c>
      <c r="F4" s="1" t="s">
        <v>84</v>
      </c>
      <c r="G4" s="6">
        <v>0</v>
      </c>
      <c r="H4" s="6">
        <v>105049300000</v>
      </c>
      <c r="I4" s="213">
        <f>H4+H5</f>
        <v>185171920000</v>
      </c>
      <c r="J4" s="1" t="s">
        <v>13</v>
      </c>
      <c r="K4" s="1" t="s">
        <v>13</v>
      </c>
      <c r="L4" s="1" t="s">
        <v>13</v>
      </c>
      <c r="M4" s="2"/>
    </row>
    <row r="5" spans="1:13">
      <c r="A5" s="2">
        <v>11</v>
      </c>
      <c r="B5" s="2">
        <v>1364</v>
      </c>
      <c r="C5" s="2">
        <v>1089</v>
      </c>
      <c r="D5" s="212" t="s">
        <v>13</v>
      </c>
      <c r="E5" s="1" t="s">
        <v>144</v>
      </c>
      <c r="F5" s="1" t="s">
        <v>146</v>
      </c>
      <c r="G5" s="6">
        <v>0</v>
      </c>
      <c r="H5" s="6">
        <v>80122620000</v>
      </c>
      <c r="I5" s="224"/>
      <c r="J5" s="1" t="s">
        <v>13</v>
      </c>
      <c r="K5" s="1" t="s">
        <v>13</v>
      </c>
      <c r="L5" s="1" t="s">
        <v>13</v>
      </c>
      <c r="M5" s="2"/>
    </row>
    <row r="6" spans="1:13">
      <c r="A6" s="2">
        <v>233</v>
      </c>
      <c r="B6" s="2">
        <v>1</v>
      </c>
      <c r="C6" s="2">
        <v>579</v>
      </c>
      <c r="D6" s="210">
        <v>154656.9</v>
      </c>
      <c r="E6" s="1" t="s">
        <v>82</v>
      </c>
      <c r="F6" s="1" t="s">
        <v>85</v>
      </c>
      <c r="G6" s="6">
        <v>0</v>
      </c>
      <c r="H6" s="6">
        <v>24248655351</v>
      </c>
      <c r="I6" s="213">
        <f>H6+H7</f>
        <v>42743455394</v>
      </c>
      <c r="J6" s="1" t="s">
        <v>13</v>
      </c>
      <c r="K6" s="1" t="s">
        <v>13</v>
      </c>
      <c r="L6" s="1" t="s">
        <v>13</v>
      </c>
      <c r="M6" s="2"/>
    </row>
    <row r="7" spans="1:13">
      <c r="A7" s="2">
        <v>12</v>
      </c>
      <c r="B7" s="2">
        <v>1364</v>
      </c>
      <c r="C7" s="2">
        <v>1089</v>
      </c>
      <c r="D7" s="212" t="s">
        <v>13</v>
      </c>
      <c r="E7" s="1" t="s">
        <v>144</v>
      </c>
      <c r="F7" s="1" t="s">
        <v>147</v>
      </c>
      <c r="G7" s="6">
        <v>0</v>
      </c>
      <c r="H7" s="6">
        <v>18494800043</v>
      </c>
      <c r="I7" s="224"/>
      <c r="J7" s="1" t="s">
        <v>13</v>
      </c>
      <c r="K7" s="1" t="s">
        <v>13</v>
      </c>
      <c r="L7" s="1" t="s">
        <v>13</v>
      </c>
      <c r="M7" s="2"/>
    </row>
    <row r="8" spans="1:13">
      <c r="A8" s="2">
        <v>234</v>
      </c>
      <c r="B8" s="2">
        <v>1</v>
      </c>
      <c r="C8" s="2">
        <v>579</v>
      </c>
      <c r="D8" s="210">
        <v>1035000</v>
      </c>
      <c r="E8" s="1" t="s">
        <v>82</v>
      </c>
      <c r="F8" s="1" t="s">
        <v>86</v>
      </c>
      <c r="G8" s="6">
        <v>0</v>
      </c>
      <c r="H8" s="6">
        <v>162277650000</v>
      </c>
      <c r="I8" s="213">
        <f>H8+H9</f>
        <v>286049160000</v>
      </c>
      <c r="J8" s="1" t="s">
        <v>13</v>
      </c>
      <c r="K8" s="1" t="s">
        <v>13</v>
      </c>
      <c r="L8" s="1" t="s">
        <v>13</v>
      </c>
      <c r="M8" s="2"/>
    </row>
    <row r="9" spans="1:13">
      <c r="A9" s="2">
        <v>14</v>
      </c>
      <c r="B9" s="2">
        <v>1364</v>
      </c>
      <c r="C9" s="2">
        <v>1089</v>
      </c>
      <c r="D9" s="212" t="s">
        <v>13</v>
      </c>
      <c r="E9" s="1" t="s">
        <v>144</v>
      </c>
      <c r="F9" s="1" t="s">
        <v>148</v>
      </c>
      <c r="G9" s="6">
        <v>0</v>
      </c>
      <c r="H9" s="6">
        <v>123771510000</v>
      </c>
      <c r="I9" s="224"/>
      <c r="J9" s="1" t="s">
        <v>13</v>
      </c>
      <c r="K9" s="1" t="s">
        <v>13</v>
      </c>
      <c r="L9" s="1" t="s">
        <v>13</v>
      </c>
      <c r="M9" s="2"/>
    </row>
    <row r="10" spans="1:13">
      <c r="A10" s="2">
        <v>235</v>
      </c>
      <c r="B10" s="2">
        <v>1</v>
      </c>
      <c r="C10" s="2">
        <v>579</v>
      </c>
      <c r="D10" s="210">
        <v>4412891</v>
      </c>
      <c r="E10" s="1" t="s">
        <v>82</v>
      </c>
      <c r="F10" s="1" t="s">
        <v>87</v>
      </c>
      <c r="G10" s="6">
        <v>0</v>
      </c>
      <c r="H10" s="6">
        <v>691897179890</v>
      </c>
      <c r="I10" s="213">
        <f>H10+H11</f>
        <v>1219617163016</v>
      </c>
      <c r="J10" s="1" t="s">
        <v>13</v>
      </c>
      <c r="K10" s="1" t="s">
        <v>13</v>
      </c>
      <c r="L10" s="1" t="s">
        <v>13</v>
      </c>
      <c r="M10" s="2"/>
    </row>
    <row r="11" spans="1:13">
      <c r="A11" s="2">
        <v>15</v>
      </c>
      <c r="B11" s="2">
        <v>1364</v>
      </c>
      <c r="C11" s="2">
        <v>1089</v>
      </c>
      <c r="D11" s="212" t="s">
        <v>13</v>
      </c>
      <c r="E11" s="1" t="s">
        <v>144</v>
      </c>
      <c r="F11" s="1" t="s">
        <v>149</v>
      </c>
      <c r="G11" s="6">
        <v>0</v>
      </c>
      <c r="H11" s="6">
        <v>527719983126</v>
      </c>
      <c r="I11" s="224"/>
      <c r="J11" s="1" t="s">
        <v>13</v>
      </c>
      <c r="K11" s="1" t="s">
        <v>13</v>
      </c>
      <c r="L11" s="1" t="s">
        <v>13</v>
      </c>
      <c r="M11" s="2"/>
    </row>
    <row r="12" spans="1:13">
      <c r="A12" s="2">
        <v>236</v>
      </c>
      <c r="B12" s="2">
        <v>1</v>
      </c>
      <c r="C12" s="2">
        <v>579</v>
      </c>
      <c r="D12" s="210">
        <v>201029</v>
      </c>
      <c r="E12" s="1" t="s">
        <v>82</v>
      </c>
      <c r="F12" s="1" t="s">
        <v>88</v>
      </c>
      <c r="G12" s="6">
        <v>0</v>
      </c>
      <c r="H12" s="6">
        <v>31547559110</v>
      </c>
      <c r="I12" s="213">
        <f>H12+H13-G14</f>
        <v>55559590904</v>
      </c>
      <c r="J12" s="1" t="s">
        <v>13</v>
      </c>
      <c r="K12" s="1" t="s">
        <v>13</v>
      </c>
      <c r="L12" s="1" t="s">
        <v>13</v>
      </c>
      <c r="M12" s="2"/>
    </row>
    <row r="13" spans="1:13">
      <c r="A13" s="2">
        <v>16</v>
      </c>
      <c r="B13" s="2">
        <v>1364</v>
      </c>
      <c r="C13" s="2">
        <v>1089</v>
      </c>
      <c r="D13" s="211" t="s">
        <v>13</v>
      </c>
      <c r="E13" s="1" t="s">
        <v>144</v>
      </c>
      <c r="F13" s="1" t="s">
        <v>150</v>
      </c>
      <c r="G13" s="6">
        <v>0</v>
      </c>
      <c r="H13" s="6">
        <v>24039134034</v>
      </c>
      <c r="I13" s="225"/>
      <c r="J13" s="1" t="s">
        <v>13</v>
      </c>
      <c r="K13" s="1" t="s">
        <v>13</v>
      </c>
      <c r="L13" s="1" t="s">
        <v>13</v>
      </c>
      <c r="M13" s="2"/>
    </row>
    <row r="14" spans="1:13">
      <c r="A14" s="2">
        <v>218</v>
      </c>
      <c r="B14" s="2">
        <v>2</v>
      </c>
      <c r="C14" s="2">
        <v>963</v>
      </c>
      <c r="D14" s="212" t="s">
        <v>13</v>
      </c>
      <c r="E14" s="1" t="s">
        <v>104</v>
      </c>
      <c r="F14" s="1" t="s">
        <v>109</v>
      </c>
      <c r="G14" s="6">
        <v>27102240</v>
      </c>
      <c r="H14" s="6">
        <v>0</v>
      </c>
      <c r="I14" s="224"/>
      <c r="J14" s="1" t="s">
        <v>13</v>
      </c>
      <c r="K14" s="1" t="s">
        <v>13</v>
      </c>
      <c r="L14" s="1" t="s">
        <v>13</v>
      </c>
      <c r="M14" s="2"/>
    </row>
    <row r="15" spans="1:13">
      <c r="A15" s="2">
        <v>237</v>
      </c>
      <c r="B15" s="2">
        <v>1</v>
      </c>
      <c r="C15" s="2">
        <v>579</v>
      </c>
      <c r="D15" s="210">
        <v>62871</v>
      </c>
      <c r="E15" s="1" t="s">
        <v>82</v>
      </c>
      <c r="F15" s="1" t="s">
        <v>89</v>
      </c>
      <c r="G15" s="6">
        <v>0</v>
      </c>
      <c r="H15" s="6">
        <v>9857544090</v>
      </c>
      <c r="I15" s="213">
        <f>H15+H16</f>
        <v>17376035496</v>
      </c>
      <c r="J15" s="1" t="s">
        <v>13</v>
      </c>
      <c r="K15" s="1" t="s">
        <v>13</v>
      </c>
      <c r="L15" s="1" t="s">
        <v>13</v>
      </c>
      <c r="M15" s="2"/>
    </row>
    <row r="16" spans="1:13">
      <c r="A16" s="2">
        <v>17</v>
      </c>
      <c r="B16" s="2">
        <v>1364</v>
      </c>
      <c r="C16" s="2">
        <v>1089</v>
      </c>
      <c r="D16" s="212" t="s">
        <v>13</v>
      </c>
      <c r="E16" s="1" t="s">
        <v>144</v>
      </c>
      <c r="F16" s="1" t="s">
        <v>151</v>
      </c>
      <c r="G16" s="6">
        <v>0</v>
      </c>
      <c r="H16" s="6">
        <v>7518491406</v>
      </c>
      <c r="I16" s="224"/>
      <c r="J16" s="1" t="s">
        <v>13</v>
      </c>
      <c r="K16" s="1" t="s">
        <v>13</v>
      </c>
      <c r="L16" s="1" t="s">
        <v>13</v>
      </c>
      <c r="M16" s="2"/>
    </row>
    <row r="17" spans="1:13">
      <c r="A17" s="2">
        <v>238</v>
      </c>
      <c r="B17" s="2">
        <v>1</v>
      </c>
      <c r="C17" s="2">
        <v>579</v>
      </c>
      <c r="D17" s="210">
        <v>861525</v>
      </c>
      <c r="E17" s="1" t="s">
        <v>82</v>
      </c>
      <c r="F17" s="1" t="s">
        <v>90</v>
      </c>
      <c r="G17" s="6">
        <v>0</v>
      </c>
      <c r="H17" s="6">
        <v>135078504750</v>
      </c>
      <c r="I17" s="213">
        <f>H17+H18</f>
        <v>238104833400</v>
      </c>
      <c r="J17" s="1" t="s">
        <v>13</v>
      </c>
      <c r="K17" s="1" t="s">
        <v>13</v>
      </c>
      <c r="L17" s="1" t="s">
        <v>13</v>
      </c>
      <c r="M17" s="2"/>
    </row>
    <row r="18" spans="1:13">
      <c r="A18" s="2">
        <v>18</v>
      </c>
      <c r="B18" s="2">
        <v>1364</v>
      </c>
      <c r="C18" s="2">
        <v>1089</v>
      </c>
      <c r="D18" s="212" t="s">
        <v>13</v>
      </c>
      <c r="E18" s="1" t="s">
        <v>144</v>
      </c>
      <c r="F18" s="1" t="s">
        <v>152</v>
      </c>
      <c r="G18" s="6">
        <v>0</v>
      </c>
      <c r="H18" s="6">
        <v>103026328650</v>
      </c>
      <c r="I18" s="224"/>
      <c r="J18" s="1" t="s">
        <v>13</v>
      </c>
      <c r="K18" s="1" t="s">
        <v>13</v>
      </c>
      <c r="L18" s="1" t="s">
        <v>13</v>
      </c>
      <c r="M18" s="2"/>
    </row>
    <row r="19" spans="1:13">
      <c r="A19" s="2">
        <v>239</v>
      </c>
      <c r="B19" s="2">
        <v>1</v>
      </c>
      <c r="C19" s="2">
        <v>579</v>
      </c>
      <c r="D19" s="210">
        <v>60000</v>
      </c>
      <c r="E19" s="1" t="s">
        <v>82</v>
      </c>
      <c r="F19" s="1" t="s">
        <v>91</v>
      </c>
      <c r="G19" s="6">
        <v>0</v>
      </c>
      <c r="H19" s="6">
        <v>9407400000</v>
      </c>
      <c r="I19" s="213">
        <f>H19+H20</f>
        <v>16582560000</v>
      </c>
      <c r="J19" s="1" t="s">
        <v>13</v>
      </c>
      <c r="K19" s="1" t="s">
        <v>13</v>
      </c>
      <c r="L19" s="1" t="s">
        <v>13</v>
      </c>
      <c r="M19" s="2"/>
    </row>
    <row r="20" spans="1:13">
      <c r="A20" s="2">
        <v>19</v>
      </c>
      <c r="B20" s="2">
        <v>1364</v>
      </c>
      <c r="C20" s="2">
        <v>1089</v>
      </c>
      <c r="D20" s="212" t="s">
        <v>13</v>
      </c>
      <c r="E20" s="1" t="s">
        <v>144</v>
      </c>
      <c r="F20" s="1" t="s">
        <v>153</v>
      </c>
      <c r="G20" s="6">
        <v>0</v>
      </c>
      <c r="H20" s="6">
        <v>7175160000</v>
      </c>
      <c r="I20" s="224"/>
      <c r="J20" s="1" t="s">
        <v>13</v>
      </c>
      <c r="K20" s="1" t="s">
        <v>13</v>
      </c>
      <c r="L20" s="1" t="s">
        <v>13</v>
      </c>
      <c r="M20" s="2"/>
    </row>
    <row r="21" spans="1:13">
      <c r="A21" s="2">
        <v>240</v>
      </c>
      <c r="B21" s="2">
        <v>1</v>
      </c>
      <c r="C21" s="2">
        <v>579</v>
      </c>
      <c r="D21" s="210">
        <v>85218.3</v>
      </c>
      <c r="E21" s="1" t="s">
        <v>82</v>
      </c>
      <c r="F21" s="1" t="s">
        <v>92</v>
      </c>
      <c r="G21" s="6">
        <v>0</v>
      </c>
      <c r="H21" s="6">
        <v>13361377257</v>
      </c>
      <c r="I21" s="213">
        <f>H21+H22</f>
        <v>23552292881</v>
      </c>
      <c r="J21" s="1" t="s">
        <v>13</v>
      </c>
      <c r="K21" s="1" t="s">
        <v>13</v>
      </c>
      <c r="L21" s="1" t="s">
        <v>13</v>
      </c>
      <c r="M21" s="2"/>
    </row>
    <row r="22" spans="1:13">
      <c r="A22" s="2">
        <v>20</v>
      </c>
      <c r="B22" s="2">
        <v>1364</v>
      </c>
      <c r="C22" s="2">
        <v>1089</v>
      </c>
      <c r="D22" s="212" t="s">
        <v>13</v>
      </c>
      <c r="E22" s="1" t="s">
        <v>144</v>
      </c>
      <c r="F22" s="1" t="s">
        <v>154</v>
      </c>
      <c r="G22" s="6">
        <v>0</v>
      </c>
      <c r="H22" s="6">
        <v>10190915624</v>
      </c>
      <c r="I22" s="224"/>
      <c r="J22" s="1" t="s">
        <v>13</v>
      </c>
      <c r="K22" s="1" t="s">
        <v>13</v>
      </c>
      <c r="L22" s="1" t="s">
        <v>13</v>
      </c>
      <c r="M22" s="2"/>
    </row>
    <row r="23" spans="1:13">
      <c r="A23" s="2">
        <v>241</v>
      </c>
      <c r="B23" s="2">
        <v>1</v>
      </c>
      <c r="C23" s="2">
        <v>579</v>
      </c>
      <c r="D23" s="210">
        <v>196655.81</v>
      </c>
      <c r="E23" s="1" t="s">
        <v>82</v>
      </c>
      <c r="F23" s="1" t="s">
        <v>93</v>
      </c>
      <c r="G23" s="6">
        <v>0</v>
      </c>
      <c r="H23" s="6">
        <v>30833664450</v>
      </c>
      <c r="I23" s="213">
        <f>H23+H24</f>
        <v>54350946145</v>
      </c>
      <c r="J23" s="1" t="s">
        <v>13</v>
      </c>
      <c r="K23" s="1" t="s">
        <v>13</v>
      </c>
      <c r="L23" s="1" t="s">
        <v>13</v>
      </c>
      <c r="M23" s="2"/>
    </row>
    <row r="24" spans="1:13">
      <c r="A24" s="2">
        <v>22</v>
      </c>
      <c r="B24" s="2">
        <v>1364</v>
      </c>
      <c r="C24" s="2">
        <v>1089</v>
      </c>
      <c r="D24" s="212" t="s">
        <v>13</v>
      </c>
      <c r="E24" s="1" t="s">
        <v>144</v>
      </c>
      <c r="F24" s="1" t="s">
        <v>155</v>
      </c>
      <c r="G24" s="6">
        <v>0</v>
      </c>
      <c r="H24" s="6">
        <v>23517281695</v>
      </c>
      <c r="I24" s="224"/>
      <c r="J24" s="1" t="s">
        <v>13</v>
      </c>
      <c r="K24" s="1" t="s">
        <v>13</v>
      </c>
      <c r="L24" s="1" t="s">
        <v>13</v>
      </c>
      <c r="M24" s="2"/>
    </row>
    <row r="25" spans="1:13">
      <c r="A25" s="2">
        <v>242</v>
      </c>
      <c r="B25" s="2">
        <v>1</v>
      </c>
      <c r="C25" s="2">
        <v>579</v>
      </c>
      <c r="D25" s="210">
        <v>15000000</v>
      </c>
      <c r="E25" s="1" t="s">
        <v>82</v>
      </c>
      <c r="F25" s="1" t="s">
        <v>94</v>
      </c>
      <c r="G25" s="6">
        <v>0</v>
      </c>
      <c r="H25" s="6">
        <v>2351850000000</v>
      </c>
      <c r="I25" s="213">
        <f>H25+H26</f>
        <v>4145640000000</v>
      </c>
      <c r="J25" s="1" t="s">
        <v>13</v>
      </c>
      <c r="K25" s="1" t="s">
        <v>13</v>
      </c>
      <c r="L25" s="1" t="s">
        <v>13</v>
      </c>
      <c r="M25" s="2"/>
    </row>
    <row r="26" spans="1:13">
      <c r="A26" s="2">
        <v>24</v>
      </c>
      <c r="B26" s="2">
        <v>1364</v>
      </c>
      <c r="C26" s="2">
        <v>1089</v>
      </c>
      <c r="D26" s="212" t="s">
        <v>13</v>
      </c>
      <c r="E26" s="1" t="s">
        <v>144</v>
      </c>
      <c r="F26" s="1" t="s">
        <v>156</v>
      </c>
      <c r="G26" s="6">
        <v>0</v>
      </c>
      <c r="H26" s="6">
        <v>1793790000000</v>
      </c>
      <c r="I26" s="224"/>
      <c r="J26" s="1" t="s">
        <v>13</v>
      </c>
      <c r="K26" s="1" t="s">
        <v>13</v>
      </c>
      <c r="L26" s="1" t="s">
        <v>13</v>
      </c>
      <c r="M26" s="2"/>
    </row>
    <row r="27" spans="1:13">
      <c r="A27" s="2">
        <v>243</v>
      </c>
      <c r="B27" s="2">
        <v>1</v>
      </c>
      <c r="C27" s="2">
        <v>579</v>
      </c>
      <c r="D27" s="210">
        <v>756985</v>
      </c>
      <c r="E27" s="1" t="s">
        <v>82</v>
      </c>
      <c r="F27" s="1" t="s">
        <v>95</v>
      </c>
      <c r="G27" s="6">
        <v>0</v>
      </c>
      <c r="H27" s="6">
        <v>118687678150</v>
      </c>
      <c r="I27" s="213">
        <f>H27+H28</f>
        <v>209212486360</v>
      </c>
      <c r="J27" s="1" t="s">
        <v>13</v>
      </c>
      <c r="K27" s="1" t="s">
        <v>13</v>
      </c>
      <c r="L27" s="1" t="s">
        <v>13</v>
      </c>
      <c r="M27" s="2"/>
    </row>
    <row r="28" spans="1:13">
      <c r="A28" s="2">
        <v>25</v>
      </c>
      <c r="B28" s="2">
        <v>1364</v>
      </c>
      <c r="C28" s="2">
        <v>1089</v>
      </c>
      <c r="D28" s="212" t="s">
        <v>13</v>
      </c>
      <c r="E28" s="1" t="s">
        <v>144</v>
      </c>
      <c r="F28" s="1" t="s">
        <v>157</v>
      </c>
      <c r="G28" s="6">
        <v>0</v>
      </c>
      <c r="H28" s="6">
        <v>90524808210</v>
      </c>
      <c r="I28" s="224"/>
      <c r="J28" s="1" t="s">
        <v>13</v>
      </c>
      <c r="K28" s="1" t="s">
        <v>13</v>
      </c>
      <c r="L28" s="1" t="s">
        <v>13</v>
      </c>
      <c r="M28" s="2"/>
    </row>
    <row r="29" spans="1:13">
      <c r="A29" s="2">
        <v>244</v>
      </c>
      <c r="B29" s="2">
        <v>1</v>
      </c>
      <c r="C29" s="2">
        <v>579</v>
      </c>
      <c r="D29" s="210">
        <v>357436.62</v>
      </c>
      <c r="E29" s="1" t="s">
        <v>82</v>
      </c>
      <c r="F29" s="1" t="s">
        <v>96</v>
      </c>
      <c r="G29" s="6">
        <v>0</v>
      </c>
      <c r="H29" s="6">
        <v>56042487650</v>
      </c>
      <c r="I29" s="213">
        <f>H29+H30</f>
        <v>98786903289</v>
      </c>
      <c r="J29" s="1" t="s">
        <v>13</v>
      </c>
      <c r="K29" s="1" t="s">
        <v>13</v>
      </c>
      <c r="L29" s="1" t="s">
        <v>13</v>
      </c>
      <c r="M29" s="2"/>
    </row>
    <row r="30" spans="1:13">
      <c r="A30" s="2">
        <v>26</v>
      </c>
      <c r="B30" s="2">
        <v>1364</v>
      </c>
      <c r="C30" s="2">
        <v>1089</v>
      </c>
      <c r="D30" s="212" t="s">
        <v>13</v>
      </c>
      <c r="E30" s="1" t="s">
        <v>144</v>
      </c>
      <c r="F30" s="1" t="s">
        <v>158</v>
      </c>
      <c r="G30" s="6">
        <v>0</v>
      </c>
      <c r="H30" s="6">
        <v>42744415639</v>
      </c>
      <c r="I30" s="224"/>
      <c r="J30" s="1" t="s">
        <v>13</v>
      </c>
      <c r="K30" s="1" t="s">
        <v>13</v>
      </c>
      <c r="L30" s="1" t="s">
        <v>13</v>
      </c>
      <c r="M30" s="2"/>
    </row>
    <row r="31" spans="1:13">
      <c r="A31" s="2">
        <v>245</v>
      </c>
      <c r="B31" s="2">
        <v>1</v>
      </c>
      <c r="C31" s="2">
        <v>579</v>
      </c>
      <c r="D31" s="210">
        <v>280564.83</v>
      </c>
      <c r="E31" s="1" t="s">
        <v>82</v>
      </c>
      <c r="F31" s="1" t="s">
        <v>97</v>
      </c>
      <c r="G31" s="6">
        <v>0</v>
      </c>
      <c r="H31" s="6">
        <v>43989759696</v>
      </c>
      <c r="I31" s="213">
        <f>H31-G32+H33+H34</f>
        <v>77541385456</v>
      </c>
      <c r="J31" s="1" t="s">
        <v>13</v>
      </c>
      <c r="K31" s="1" t="s">
        <v>13</v>
      </c>
      <c r="L31" s="1" t="s">
        <v>13</v>
      </c>
      <c r="M31" s="2"/>
    </row>
    <row r="32" spans="1:13">
      <c r="A32" s="2">
        <v>187</v>
      </c>
      <c r="B32" s="2">
        <v>2</v>
      </c>
      <c r="C32" s="2">
        <v>963</v>
      </c>
      <c r="D32" s="211" t="s">
        <v>13</v>
      </c>
      <c r="E32" s="1" t="s">
        <v>104</v>
      </c>
      <c r="F32" s="1" t="s">
        <v>105</v>
      </c>
      <c r="G32" s="6">
        <v>37702021290</v>
      </c>
      <c r="H32" s="6">
        <v>0</v>
      </c>
      <c r="I32" s="214"/>
      <c r="J32" s="1" t="s">
        <v>13</v>
      </c>
      <c r="K32" s="1" t="s">
        <v>13</v>
      </c>
      <c r="L32" s="1" t="s">
        <v>13</v>
      </c>
      <c r="M32" s="2"/>
    </row>
    <row r="33" spans="1:13">
      <c r="A33" s="2">
        <v>199</v>
      </c>
      <c r="B33" s="2">
        <v>2</v>
      </c>
      <c r="C33" s="2">
        <v>963</v>
      </c>
      <c r="D33" s="211" t="s">
        <v>13</v>
      </c>
      <c r="E33" s="1" t="s">
        <v>104</v>
      </c>
      <c r="F33" s="1" t="s">
        <v>106</v>
      </c>
      <c r="G33" s="6">
        <v>0</v>
      </c>
      <c r="H33" s="6">
        <v>37702021290</v>
      </c>
      <c r="I33" s="214"/>
      <c r="J33" s="1" t="s">
        <v>13</v>
      </c>
      <c r="K33" s="1" t="s">
        <v>13</v>
      </c>
      <c r="L33" s="1" t="s">
        <v>13</v>
      </c>
      <c r="M33" s="2"/>
    </row>
    <row r="34" spans="1:13">
      <c r="A34" s="2">
        <v>28</v>
      </c>
      <c r="B34" s="2">
        <v>1364</v>
      </c>
      <c r="C34" s="2">
        <v>1089</v>
      </c>
      <c r="D34" s="212" t="s">
        <v>13</v>
      </c>
      <c r="E34" s="1" t="s">
        <v>144</v>
      </c>
      <c r="F34" s="1" t="s">
        <v>159</v>
      </c>
      <c r="G34" s="6">
        <v>0</v>
      </c>
      <c r="H34" s="6">
        <v>33551625760</v>
      </c>
      <c r="I34" s="215"/>
      <c r="J34" s="1" t="s">
        <v>13</v>
      </c>
      <c r="K34" s="1" t="s">
        <v>13</v>
      </c>
      <c r="L34" s="1" t="s">
        <v>13</v>
      </c>
      <c r="M34" s="2"/>
    </row>
    <row r="35" spans="1:13">
      <c r="A35" s="2">
        <v>246</v>
      </c>
      <c r="B35" s="2">
        <v>1</v>
      </c>
      <c r="C35" s="2">
        <v>579</v>
      </c>
      <c r="D35" s="210">
        <v>309109.40000000002</v>
      </c>
      <c r="E35" s="1" t="s">
        <v>82</v>
      </c>
      <c r="F35" s="1" t="s">
        <v>98</v>
      </c>
      <c r="G35" s="6">
        <v>0</v>
      </c>
      <c r="H35" s="6">
        <v>48465262826</v>
      </c>
      <c r="I35" s="213">
        <f>H35+H36</f>
        <v>85430419534</v>
      </c>
      <c r="J35" s="1" t="s">
        <v>13</v>
      </c>
      <c r="K35" s="1" t="s">
        <v>13</v>
      </c>
      <c r="L35" s="1" t="s">
        <v>13</v>
      </c>
      <c r="M35" s="2"/>
    </row>
    <row r="36" spans="1:13">
      <c r="A36" s="2">
        <v>30</v>
      </c>
      <c r="B36" s="2">
        <v>1364</v>
      </c>
      <c r="C36" s="2">
        <v>1089</v>
      </c>
      <c r="D36" s="212" t="s">
        <v>13</v>
      </c>
      <c r="E36" s="1" t="s">
        <v>144</v>
      </c>
      <c r="F36" s="1" t="s">
        <v>160</v>
      </c>
      <c r="G36" s="6">
        <v>0</v>
      </c>
      <c r="H36" s="6">
        <v>36965156708</v>
      </c>
      <c r="I36" s="224"/>
      <c r="J36" s="1" t="s">
        <v>13</v>
      </c>
      <c r="K36" s="1" t="s">
        <v>13</v>
      </c>
      <c r="L36" s="1" t="s">
        <v>13</v>
      </c>
      <c r="M36" s="2"/>
    </row>
    <row r="37" spans="1:13">
      <c r="A37" s="2">
        <v>247</v>
      </c>
      <c r="B37" s="2">
        <v>1</v>
      </c>
      <c r="C37" s="2">
        <v>579</v>
      </c>
      <c r="D37" s="210">
        <v>202139.4</v>
      </c>
      <c r="E37" s="1" t="s">
        <v>82</v>
      </c>
      <c r="F37" s="1" t="s">
        <v>99</v>
      </c>
      <c r="G37" s="6">
        <v>0</v>
      </c>
      <c r="H37" s="6">
        <v>31693436526</v>
      </c>
      <c r="I37" s="213">
        <f>H37+H38</f>
        <v>55866478814</v>
      </c>
      <c r="J37" s="1" t="s">
        <v>13</v>
      </c>
      <c r="K37" s="1" t="s">
        <v>13</v>
      </c>
      <c r="L37" s="1" t="s">
        <v>13</v>
      </c>
      <c r="M37" s="2"/>
    </row>
    <row r="38" spans="1:13">
      <c r="A38" s="2">
        <v>32</v>
      </c>
      <c r="B38" s="2">
        <v>1364</v>
      </c>
      <c r="C38" s="2">
        <v>1089</v>
      </c>
      <c r="D38" s="212" t="s">
        <v>13</v>
      </c>
      <c r="E38" s="1" t="s">
        <v>144</v>
      </c>
      <c r="F38" s="1" t="s">
        <v>161</v>
      </c>
      <c r="G38" s="6">
        <v>0</v>
      </c>
      <c r="H38" s="6">
        <v>24173042288</v>
      </c>
      <c r="I38" s="224"/>
      <c r="J38" s="1" t="s">
        <v>13</v>
      </c>
      <c r="K38" s="1" t="s">
        <v>13</v>
      </c>
      <c r="L38" s="1" t="s">
        <v>13</v>
      </c>
      <c r="M38" s="2"/>
    </row>
    <row r="39" spans="1:13">
      <c r="A39" s="2">
        <v>248</v>
      </c>
      <c r="B39" s="2">
        <v>1</v>
      </c>
      <c r="C39" s="2">
        <v>579</v>
      </c>
      <c r="D39" s="210">
        <v>1056221.8899999999</v>
      </c>
      <c r="E39" s="1" t="s">
        <v>82</v>
      </c>
      <c r="F39" s="1" t="s">
        <v>100</v>
      </c>
      <c r="G39" s="6">
        <v>0</v>
      </c>
      <c r="H39" s="6">
        <v>165605030133</v>
      </c>
      <c r="I39" s="213">
        <f>H39+H40</f>
        <v>291914381071</v>
      </c>
      <c r="J39" s="1" t="s">
        <v>13</v>
      </c>
      <c r="K39" s="1" t="s">
        <v>13</v>
      </c>
      <c r="L39" s="1" t="s">
        <v>13</v>
      </c>
      <c r="M39" s="2"/>
    </row>
    <row r="40" spans="1:13">
      <c r="A40" s="2">
        <v>34</v>
      </c>
      <c r="B40" s="2">
        <v>1364</v>
      </c>
      <c r="C40" s="2">
        <v>1089</v>
      </c>
      <c r="D40" s="212" t="s">
        <v>13</v>
      </c>
      <c r="E40" s="1" t="s">
        <v>144</v>
      </c>
      <c r="F40" s="1" t="s">
        <v>162</v>
      </c>
      <c r="G40" s="6">
        <v>0</v>
      </c>
      <c r="H40" s="6">
        <v>126309350938</v>
      </c>
      <c r="I40" s="224"/>
      <c r="J40" s="1" t="s">
        <v>13</v>
      </c>
      <c r="K40" s="1" t="s">
        <v>13</v>
      </c>
      <c r="L40" s="1" t="s">
        <v>13</v>
      </c>
      <c r="M40" s="2"/>
    </row>
    <row r="41" spans="1:13">
      <c r="A41" s="2">
        <v>249</v>
      </c>
      <c r="B41" s="2">
        <v>1</v>
      </c>
      <c r="C41" s="2">
        <v>579</v>
      </c>
      <c r="D41" s="210">
        <v>448232.4</v>
      </c>
      <c r="E41" s="1" t="s">
        <v>82</v>
      </c>
      <c r="F41" s="1" t="s">
        <v>101</v>
      </c>
      <c r="G41" s="6">
        <v>0</v>
      </c>
      <c r="H41" s="6">
        <v>70278357996</v>
      </c>
      <c r="I41" s="213">
        <f>H41+H42</f>
        <v>123880677782</v>
      </c>
      <c r="J41" s="1" t="s">
        <v>13</v>
      </c>
      <c r="K41" s="1" t="s">
        <v>13</v>
      </c>
      <c r="L41" s="1" t="s">
        <v>13</v>
      </c>
      <c r="M41" s="2"/>
    </row>
    <row r="42" spans="1:13">
      <c r="A42" s="2">
        <v>36</v>
      </c>
      <c r="B42" s="2">
        <v>1364</v>
      </c>
      <c r="C42" s="2">
        <v>1089</v>
      </c>
      <c r="D42" s="212" t="s">
        <v>13</v>
      </c>
      <c r="E42" s="1" t="s">
        <v>144</v>
      </c>
      <c r="F42" s="1" t="s">
        <v>163</v>
      </c>
      <c r="G42" s="6">
        <v>0</v>
      </c>
      <c r="H42" s="6">
        <v>53602319786</v>
      </c>
      <c r="I42" s="224"/>
      <c r="J42" s="1" t="s">
        <v>13</v>
      </c>
      <c r="K42" s="1" t="s">
        <v>13</v>
      </c>
      <c r="L42" s="1" t="s">
        <v>13</v>
      </c>
      <c r="M42" s="2"/>
    </row>
    <row r="43" spans="1:13">
      <c r="A43" s="2">
        <v>250</v>
      </c>
      <c r="B43" s="2">
        <v>1</v>
      </c>
      <c r="C43" s="2">
        <v>579</v>
      </c>
      <c r="D43" s="210">
        <v>290395.56</v>
      </c>
      <c r="E43" s="1" t="s">
        <v>82</v>
      </c>
      <c r="F43" s="1" t="s">
        <v>102</v>
      </c>
      <c r="G43" s="6">
        <v>0</v>
      </c>
      <c r="H43" s="6">
        <v>45531119852</v>
      </c>
      <c r="I43" s="213">
        <f>H43-G44+H45+H46</f>
        <v>80258363291</v>
      </c>
      <c r="J43" s="1" t="s">
        <v>13</v>
      </c>
      <c r="K43" s="1" t="s">
        <v>13</v>
      </c>
      <c r="L43" s="1" t="s">
        <v>13</v>
      </c>
      <c r="M43" s="2"/>
    </row>
    <row r="44" spans="1:13">
      <c r="A44" s="2">
        <v>206</v>
      </c>
      <c r="B44" s="2">
        <v>2</v>
      </c>
      <c r="C44" s="2">
        <v>963</v>
      </c>
      <c r="D44" s="211" t="s">
        <v>13</v>
      </c>
      <c r="E44" s="1" t="s">
        <v>104</v>
      </c>
      <c r="F44" s="1" t="s">
        <v>107</v>
      </c>
      <c r="G44" s="6">
        <v>42671594773</v>
      </c>
      <c r="H44" s="6">
        <v>0</v>
      </c>
      <c r="I44" s="214"/>
      <c r="J44" s="1" t="s">
        <v>13</v>
      </c>
      <c r="K44" s="1" t="s">
        <v>13</v>
      </c>
      <c r="L44" s="1" t="s">
        <v>13</v>
      </c>
      <c r="M44" s="2"/>
    </row>
    <row r="45" spans="1:13">
      <c r="A45" s="2">
        <v>217</v>
      </c>
      <c r="B45" s="2">
        <v>2</v>
      </c>
      <c r="C45" s="2">
        <v>963</v>
      </c>
      <c r="D45" s="211" t="s">
        <v>13</v>
      </c>
      <c r="E45" s="1" t="s">
        <v>104</v>
      </c>
      <c r="F45" s="1" t="s">
        <v>108</v>
      </c>
      <c r="G45" s="6">
        <v>0</v>
      </c>
      <c r="H45" s="6">
        <v>42671594773</v>
      </c>
      <c r="I45" s="214"/>
      <c r="J45" s="1" t="s">
        <v>13</v>
      </c>
      <c r="K45" s="1" t="s">
        <v>13</v>
      </c>
      <c r="L45" s="1" t="s">
        <v>13</v>
      </c>
      <c r="M45" s="2"/>
    </row>
    <row r="46" spans="1:13">
      <c r="A46" s="2">
        <v>38</v>
      </c>
      <c r="B46" s="2">
        <v>1364</v>
      </c>
      <c r="C46" s="2">
        <v>1089</v>
      </c>
      <c r="D46" s="212" t="s">
        <v>13</v>
      </c>
      <c r="E46" s="1" t="s">
        <v>144</v>
      </c>
      <c r="F46" s="1" t="s">
        <v>164</v>
      </c>
      <c r="G46" s="6">
        <v>0</v>
      </c>
      <c r="H46" s="6">
        <v>34727243439</v>
      </c>
      <c r="I46" s="215"/>
      <c r="J46" s="1" t="s">
        <v>13</v>
      </c>
      <c r="K46" s="1" t="s">
        <v>13</v>
      </c>
      <c r="L46" s="1" t="s">
        <v>13</v>
      </c>
      <c r="M46" s="2"/>
    </row>
    <row r="47" spans="1:13">
      <c r="A47" s="2">
        <v>251</v>
      </c>
      <c r="B47" s="2">
        <v>1</v>
      </c>
      <c r="C47" s="2">
        <v>579</v>
      </c>
      <c r="D47" s="210">
        <v>1285128.24</v>
      </c>
      <c r="E47" s="1" t="s">
        <v>82</v>
      </c>
      <c r="F47" s="1" t="s">
        <v>103</v>
      </c>
      <c r="G47" s="6">
        <v>0</v>
      </c>
      <c r="H47" s="6">
        <v>201495256750</v>
      </c>
      <c r="I47" s="213">
        <f>H47+H48</f>
        <v>355178602458</v>
      </c>
      <c r="J47" s="1" t="s">
        <v>13</v>
      </c>
      <c r="K47" s="1" t="s">
        <v>13</v>
      </c>
      <c r="L47" s="1" t="s">
        <v>13</v>
      </c>
      <c r="M47" s="2"/>
    </row>
    <row r="48" spans="1:13">
      <c r="A48" s="2">
        <v>40</v>
      </c>
      <c r="B48" s="2">
        <v>1364</v>
      </c>
      <c r="C48" s="2">
        <v>1089</v>
      </c>
      <c r="D48" s="212" t="s">
        <v>13</v>
      </c>
      <c r="E48" s="1" t="s">
        <v>144</v>
      </c>
      <c r="F48" s="1" t="s">
        <v>165</v>
      </c>
      <c r="G48" s="6">
        <v>0</v>
      </c>
      <c r="H48" s="6">
        <v>153683345708</v>
      </c>
      <c r="I48" s="224"/>
      <c r="J48" s="1" t="s">
        <v>13</v>
      </c>
      <c r="K48" s="1" t="s">
        <v>13</v>
      </c>
      <c r="L48" s="1" t="s">
        <v>13</v>
      </c>
      <c r="M48" s="2"/>
    </row>
    <row r="49" spans="1:13">
      <c r="A49" s="2">
        <v>2</v>
      </c>
      <c r="B49" s="2">
        <v>73</v>
      </c>
      <c r="C49" s="2">
        <v>521</v>
      </c>
      <c r="D49" s="210">
        <v>207725</v>
      </c>
      <c r="E49" s="1" t="s">
        <v>110</v>
      </c>
      <c r="F49" s="1" t="s">
        <v>111</v>
      </c>
      <c r="G49" s="6">
        <v>0</v>
      </c>
      <c r="H49" s="6">
        <v>30943754625</v>
      </c>
      <c r="I49" s="213">
        <f>H49+H50</f>
        <v>57410204600</v>
      </c>
      <c r="J49" s="1" t="s">
        <v>13</v>
      </c>
      <c r="K49" s="1" t="s">
        <v>13</v>
      </c>
      <c r="L49" s="1" t="s">
        <v>13</v>
      </c>
      <c r="M49" s="2"/>
    </row>
    <row r="50" spans="1:13">
      <c r="A50" s="2">
        <v>42</v>
      </c>
      <c r="B50" s="2">
        <v>1364</v>
      </c>
      <c r="C50" s="2">
        <v>1089</v>
      </c>
      <c r="D50" s="212" t="s">
        <v>13</v>
      </c>
      <c r="E50" s="1" t="s">
        <v>144</v>
      </c>
      <c r="F50" s="1" t="s">
        <v>166</v>
      </c>
      <c r="G50" s="6">
        <v>0</v>
      </c>
      <c r="H50" s="6">
        <v>26466449975</v>
      </c>
      <c r="I50" s="224"/>
      <c r="J50" s="1" t="s">
        <v>13</v>
      </c>
      <c r="K50" s="1" t="s">
        <v>13</v>
      </c>
      <c r="L50" s="1" t="s">
        <v>13</v>
      </c>
      <c r="M50" s="2"/>
    </row>
    <row r="51" spans="1:13">
      <c r="A51" s="2">
        <v>12</v>
      </c>
      <c r="B51" s="2">
        <v>88</v>
      </c>
      <c r="C51" s="2">
        <v>508</v>
      </c>
      <c r="D51" s="210">
        <v>211611.79</v>
      </c>
      <c r="E51" s="1" t="s">
        <v>112</v>
      </c>
      <c r="F51" s="1" t="s">
        <v>113</v>
      </c>
      <c r="G51" s="6">
        <v>0</v>
      </c>
      <c r="H51" s="6">
        <v>33227918101</v>
      </c>
      <c r="I51" s="213">
        <f>H51+H52</f>
        <v>58484420073</v>
      </c>
      <c r="J51" s="1" t="s">
        <v>13</v>
      </c>
      <c r="K51" s="1" t="s">
        <v>13</v>
      </c>
      <c r="L51" s="1" t="s">
        <v>13</v>
      </c>
      <c r="M51" s="2"/>
    </row>
    <row r="52" spans="1:13">
      <c r="A52" s="2">
        <v>43</v>
      </c>
      <c r="B52" s="2">
        <v>1364</v>
      </c>
      <c r="C52" s="2">
        <v>1089</v>
      </c>
      <c r="D52" s="212" t="s">
        <v>13</v>
      </c>
      <c r="E52" s="1" t="s">
        <v>144</v>
      </c>
      <c r="F52" s="1" t="s">
        <v>167</v>
      </c>
      <c r="G52" s="6">
        <v>0</v>
      </c>
      <c r="H52" s="6">
        <v>25256501972</v>
      </c>
      <c r="I52" s="224"/>
      <c r="J52" s="1" t="s">
        <v>13</v>
      </c>
      <c r="K52" s="1" t="s">
        <v>13</v>
      </c>
      <c r="L52" s="1" t="s">
        <v>13</v>
      </c>
      <c r="M52" s="2"/>
    </row>
    <row r="53" spans="1:13">
      <c r="A53" s="2">
        <v>12</v>
      </c>
      <c r="B53" s="2">
        <v>89</v>
      </c>
      <c r="C53" s="2">
        <v>509</v>
      </c>
      <c r="D53" s="210">
        <v>1264699.71</v>
      </c>
      <c r="E53" s="1" t="s">
        <v>112</v>
      </c>
      <c r="F53" s="1" t="s">
        <v>114</v>
      </c>
      <c r="G53" s="6">
        <v>0</v>
      </c>
      <c r="H53" s="6">
        <v>198586942563</v>
      </c>
      <c r="I53" s="213">
        <f>H53+H54</f>
        <v>349532647051</v>
      </c>
      <c r="J53" s="1" t="s">
        <v>13</v>
      </c>
      <c r="K53" s="1" t="s">
        <v>13</v>
      </c>
      <c r="L53" s="1" t="s">
        <v>13</v>
      </c>
      <c r="M53" s="2"/>
    </row>
    <row r="54" spans="1:13">
      <c r="A54" s="2">
        <v>45</v>
      </c>
      <c r="B54" s="2">
        <v>1364</v>
      </c>
      <c r="C54" s="2">
        <v>1089</v>
      </c>
      <c r="D54" s="212" t="s">
        <v>13</v>
      </c>
      <c r="E54" s="1" t="s">
        <v>144</v>
      </c>
      <c r="F54" s="1" t="s">
        <v>168</v>
      </c>
      <c r="G54" s="6">
        <v>0</v>
      </c>
      <c r="H54" s="6">
        <v>150945704488</v>
      </c>
      <c r="I54" s="224"/>
      <c r="J54" s="1" t="s">
        <v>13</v>
      </c>
      <c r="K54" s="1" t="s">
        <v>13</v>
      </c>
      <c r="L54" s="1" t="s">
        <v>13</v>
      </c>
      <c r="M54" s="2"/>
    </row>
    <row r="55" spans="1:13">
      <c r="A55" s="2">
        <v>2</v>
      </c>
      <c r="B55" s="2">
        <v>90</v>
      </c>
      <c r="C55" s="2">
        <v>510</v>
      </c>
      <c r="D55" s="210">
        <v>656877.98</v>
      </c>
      <c r="E55" s="1" t="s">
        <v>112</v>
      </c>
      <c r="F55" s="1" t="s">
        <v>115</v>
      </c>
      <c r="G55" s="6">
        <v>0</v>
      </c>
      <c r="H55" s="6">
        <v>103144951053</v>
      </c>
      <c r="I55" s="213">
        <f>H55+H56</f>
        <v>181545308600</v>
      </c>
      <c r="J55" s="1" t="s">
        <v>13</v>
      </c>
      <c r="K55" s="1" t="s">
        <v>13</v>
      </c>
      <c r="L55" s="1" t="s">
        <v>13</v>
      </c>
      <c r="M55" s="2"/>
    </row>
    <row r="56" spans="1:13">
      <c r="A56" s="2">
        <v>47</v>
      </c>
      <c r="B56" s="2">
        <v>1364</v>
      </c>
      <c r="C56" s="2">
        <v>1089</v>
      </c>
      <c r="D56" s="212" t="s">
        <v>13</v>
      </c>
      <c r="E56" s="1" t="s">
        <v>144</v>
      </c>
      <c r="F56" s="1" t="s">
        <v>169</v>
      </c>
      <c r="G56" s="6">
        <v>0</v>
      </c>
      <c r="H56" s="6">
        <v>78400357547</v>
      </c>
      <c r="I56" s="224"/>
      <c r="J56" s="1" t="s">
        <v>13</v>
      </c>
      <c r="K56" s="1" t="s">
        <v>13</v>
      </c>
      <c r="L56" s="1" t="s">
        <v>13</v>
      </c>
      <c r="M56" s="2"/>
    </row>
    <row r="57" spans="1:13">
      <c r="A57" s="2">
        <v>4</v>
      </c>
      <c r="B57" s="2">
        <v>90</v>
      </c>
      <c r="C57" s="2">
        <v>510</v>
      </c>
      <c r="D57" s="210">
        <v>393087.76</v>
      </c>
      <c r="E57" s="1" t="s">
        <v>112</v>
      </c>
      <c r="F57" s="1" t="s">
        <v>116</v>
      </c>
      <c r="G57" s="6">
        <v>0</v>
      </c>
      <c r="H57" s="6">
        <v>61723819338</v>
      </c>
      <c r="I57" s="213">
        <f>H57+H58</f>
        <v>108640022758</v>
      </c>
      <c r="J57" s="1" t="s">
        <v>13</v>
      </c>
      <c r="K57" s="1" t="s">
        <v>13</v>
      </c>
      <c r="L57" s="1" t="s">
        <v>13</v>
      </c>
      <c r="M57" s="2"/>
    </row>
    <row r="58" spans="1:13">
      <c r="A58" s="2">
        <v>49</v>
      </c>
      <c r="B58" s="2">
        <v>1364</v>
      </c>
      <c r="C58" s="2">
        <v>1089</v>
      </c>
      <c r="D58" s="212" t="s">
        <v>13</v>
      </c>
      <c r="E58" s="1" t="s">
        <v>144</v>
      </c>
      <c r="F58" s="1" t="s">
        <v>170</v>
      </c>
      <c r="G58" s="6">
        <v>0</v>
      </c>
      <c r="H58" s="6">
        <v>46916203420</v>
      </c>
      <c r="I58" s="224"/>
      <c r="J58" s="1" t="s">
        <v>13</v>
      </c>
      <c r="K58" s="1" t="s">
        <v>13</v>
      </c>
      <c r="L58" s="1" t="s">
        <v>13</v>
      </c>
      <c r="M58" s="2"/>
    </row>
    <row r="59" spans="1:13">
      <c r="A59" s="2">
        <v>10</v>
      </c>
      <c r="B59" s="2">
        <v>616</v>
      </c>
      <c r="C59" s="2">
        <v>856</v>
      </c>
      <c r="D59" s="210">
        <v>31988.959999999999</v>
      </c>
      <c r="E59" s="1" t="s">
        <v>117</v>
      </c>
      <c r="F59" s="1" t="s">
        <v>118</v>
      </c>
      <c r="G59" s="6">
        <v>0</v>
      </c>
      <c r="H59" s="6">
        <v>5023002466</v>
      </c>
      <c r="I59" s="213">
        <f>H59+H60</f>
        <v>8840980809</v>
      </c>
      <c r="J59" s="1" t="s">
        <v>13</v>
      </c>
      <c r="K59" s="1" t="s">
        <v>13</v>
      </c>
      <c r="L59" s="1" t="s">
        <v>13</v>
      </c>
      <c r="M59" s="2"/>
    </row>
    <row r="60" spans="1:13">
      <c r="A60" s="2">
        <v>51</v>
      </c>
      <c r="B60" s="2">
        <v>1364</v>
      </c>
      <c r="C60" s="2">
        <v>1089</v>
      </c>
      <c r="D60" s="212" t="s">
        <v>13</v>
      </c>
      <c r="E60" s="1" t="s">
        <v>144</v>
      </c>
      <c r="F60" s="1" t="s">
        <v>171</v>
      </c>
      <c r="G60" s="6">
        <v>0</v>
      </c>
      <c r="H60" s="6">
        <v>3817978343</v>
      </c>
      <c r="I60" s="224"/>
      <c r="J60" s="1" t="s">
        <v>13</v>
      </c>
      <c r="K60" s="1" t="s">
        <v>13</v>
      </c>
      <c r="L60" s="1" t="s">
        <v>13</v>
      </c>
      <c r="M60" s="2"/>
    </row>
    <row r="61" spans="1:13">
      <c r="A61" s="2">
        <v>12</v>
      </c>
      <c r="B61" s="2">
        <v>646</v>
      </c>
      <c r="C61" s="2">
        <v>860</v>
      </c>
      <c r="D61" s="210">
        <v>1178698.6200000001</v>
      </c>
      <c r="E61" s="1" t="s">
        <v>119</v>
      </c>
      <c r="F61" s="1" t="s">
        <v>120</v>
      </c>
      <c r="G61" s="6">
        <v>0</v>
      </c>
      <c r="H61" s="6">
        <v>327780768701</v>
      </c>
      <c r="I61" s="213">
        <f>H61-G62</f>
        <v>325764009801</v>
      </c>
      <c r="J61" s="1" t="s">
        <v>13</v>
      </c>
      <c r="K61" s="1" t="s">
        <v>13</v>
      </c>
      <c r="L61" s="1" t="s">
        <v>13</v>
      </c>
      <c r="M61" s="2"/>
    </row>
    <row r="62" spans="1:13">
      <c r="A62" s="2">
        <v>52</v>
      </c>
      <c r="B62" s="2">
        <v>1364</v>
      </c>
      <c r="C62" s="2">
        <v>1089</v>
      </c>
      <c r="D62" s="212" t="s">
        <v>13</v>
      </c>
      <c r="E62" s="1" t="s">
        <v>144</v>
      </c>
      <c r="F62" s="1" t="s">
        <v>172</v>
      </c>
      <c r="G62" s="6">
        <v>2016758900</v>
      </c>
      <c r="H62" s="6">
        <v>0</v>
      </c>
      <c r="I62" s="224"/>
      <c r="J62" s="1" t="s">
        <v>13</v>
      </c>
      <c r="K62" s="1" t="s">
        <v>13</v>
      </c>
      <c r="L62" s="1" t="s">
        <v>13</v>
      </c>
      <c r="M62" s="2"/>
    </row>
    <row r="63" spans="1:13">
      <c r="A63" s="2">
        <v>20</v>
      </c>
      <c r="B63" s="2">
        <v>647</v>
      </c>
      <c r="C63" s="2">
        <v>862</v>
      </c>
      <c r="D63" s="210">
        <v>299434.40000000002</v>
      </c>
      <c r="E63" s="1" t="s">
        <v>119</v>
      </c>
      <c r="F63" s="1" t="s">
        <v>121</v>
      </c>
      <c r="G63" s="6">
        <v>0</v>
      </c>
      <c r="H63" s="6">
        <v>83268813993</v>
      </c>
      <c r="I63" s="213">
        <f>H63-G64</f>
        <v>82756481734</v>
      </c>
      <c r="J63" s="1" t="s">
        <v>13</v>
      </c>
      <c r="K63" s="1" t="s">
        <v>13</v>
      </c>
      <c r="L63" s="1" t="s">
        <v>13</v>
      </c>
      <c r="M63" s="2"/>
    </row>
    <row r="64" spans="1:13">
      <c r="A64" s="2">
        <v>55</v>
      </c>
      <c r="B64" s="2">
        <v>1364</v>
      </c>
      <c r="C64" s="2">
        <v>1089</v>
      </c>
      <c r="D64" s="212" t="s">
        <v>13</v>
      </c>
      <c r="E64" s="1" t="s">
        <v>144</v>
      </c>
      <c r="F64" s="1" t="s">
        <v>173</v>
      </c>
      <c r="G64" s="6">
        <v>512332259</v>
      </c>
      <c r="H64" s="6">
        <v>0</v>
      </c>
      <c r="I64" s="224"/>
      <c r="J64" s="1" t="s">
        <v>13</v>
      </c>
      <c r="K64" s="1" t="s">
        <v>13</v>
      </c>
      <c r="L64" s="1" t="s">
        <v>13</v>
      </c>
      <c r="M64" s="2"/>
    </row>
    <row r="65" spans="1:13">
      <c r="A65" s="2">
        <v>10</v>
      </c>
      <c r="B65" s="2">
        <v>648</v>
      </c>
      <c r="C65" s="2">
        <v>866</v>
      </c>
      <c r="D65" s="210">
        <v>321301.38</v>
      </c>
      <c r="E65" s="1" t="s">
        <v>119</v>
      </c>
      <c r="F65" s="1" t="s">
        <v>122</v>
      </c>
      <c r="G65" s="6">
        <v>0</v>
      </c>
      <c r="H65" s="6">
        <v>89349736860</v>
      </c>
      <c r="I65" s="213">
        <f>H65-G66</f>
        <v>88799990199</v>
      </c>
      <c r="J65" s="1" t="s">
        <v>13</v>
      </c>
      <c r="K65" s="1" t="s">
        <v>13</v>
      </c>
      <c r="L65" s="1" t="s">
        <v>13</v>
      </c>
      <c r="M65" s="2"/>
    </row>
    <row r="66" spans="1:13">
      <c r="A66" s="2">
        <v>57</v>
      </c>
      <c r="B66" s="2">
        <v>1364</v>
      </c>
      <c r="C66" s="2">
        <v>1089</v>
      </c>
      <c r="D66" s="212" t="s">
        <v>13</v>
      </c>
      <c r="E66" s="1" t="s">
        <v>144</v>
      </c>
      <c r="F66" s="1" t="s">
        <v>174</v>
      </c>
      <c r="G66" s="6">
        <v>549746661</v>
      </c>
      <c r="H66" s="6">
        <v>0</v>
      </c>
      <c r="I66" s="224"/>
      <c r="J66" s="1" t="s">
        <v>13</v>
      </c>
      <c r="K66" s="1" t="s">
        <v>13</v>
      </c>
      <c r="L66" s="1" t="s">
        <v>13</v>
      </c>
      <c r="M66" s="2"/>
    </row>
    <row r="67" spans="1:13">
      <c r="A67" s="2">
        <v>6</v>
      </c>
      <c r="B67" s="2">
        <v>649</v>
      </c>
      <c r="C67" s="2">
        <v>867</v>
      </c>
      <c r="D67" s="210">
        <v>521738.83</v>
      </c>
      <c r="E67" s="1" t="s">
        <v>119</v>
      </c>
      <c r="F67" s="1" t="s">
        <v>123</v>
      </c>
      <c r="G67" s="6">
        <v>0</v>
      </c>
      <c r="H67" s="6">
        <v>145088786018</v>
      </c>
      <c r="I67" s="213">
        <f>H67-G68</f>
        <v>144196090880</v>
      </c>
      <c r="J67" s="1" t="s">
        <v>13</v>
      </c>
      <c r="K67" s="1" t="s">
        <v>13</v>
      </c>
      <c r="L67" s="1" t="s">
        <v>13</v>
      </c>
      <c r="M67" s="2"/>
    </row>
    <row r="68" spans="1:13">
      <c r="A68" s="2">
        <v>59</v>
      </c>
      <c r="B68" s="2">
        <v>1364</v>
      </c>
      <c r="C68" s="2">
        <v>1089</v>
      </c>
      <c r="D68" s="212" t="s">
        <v>13</v>
      </c>
      <c r="E68" s="1" t="s">
        <v>144</v>
      </c>
      <c r="F68" s="1" t="s">
        <v>175</v>
      </c>
      <c r="G68" s="6">
        <v>892695138</v>
      </c>
      <c r="H68" s="6">
        <v>0</v>
      </c>
      <c r="I68" s="224"/>
      <c r="J68" s="1" t="s">
        <v>13</v>
      </c>
      <c r="K68" s="1" t="s">
        <v>13</v>
      </c>
      <c r="L68" s="1" t="s">
        <v>13</v>
      </c>
      <c r="M68" s="2"/>
    </row>
    <row r="69" spans="1:13">
      <c r="A69" s="2">
        <v>12</v>
      </c>
      <c r="B69" s="2">
        <v>650</v>
      </c>
      <c r="C69" s="2">
        <v>865</v>
      </c>
      <c r="D69" s="210">
        <v>1567150</v>
      </c>
      <c r="E69" s="1" t="s">
        <v>119</v>
      </c>
      <c r="F69" s="1" t="s">
        <v>124</v>
      </c>
      <c r="G69" s="6">
        <v>0</v>
      </c>
      <c r="H69" s="6">
        <v>435804042050</v>
      </c>
      <c r="I69" s="213">
        <f>H69-G70</f>
        <v>433122648400</v>
      </c>
      <c r="J69" s="1" t="s">
        <v>13</v>
      </c>
      <c r="K69" s="1" t="s">
        <v>13</v>
      </c>
      <c r="L69" s="1" t="s">
        <v>13</v>
      </c>
      <c r="M69" s="2"/>
    </row>
    <row r="70" spans="1:13">
      <c r="A70" s="2">
        <v>61</v>
      </c>
      <c r="B70" s="2">
        <v>1364</v>
      </c>
      <c r="C70" s="2">
        <v>1089</v>
      </c>
      <c r="D70" s="212" t="s">
        <v>13</v>
      </c>
      <c r="E70" s="1" t="s">
        <v>144</v>
      </c>
      <c r="F70" s="1" t="s">
        <v>176</v>
      </c>
      <c r="G70" s="6">
        <v>2681393650</v>
      </c>
      <c r="H70" s="6">
        <v>0</v>
      </c>
      <c r="I70" s="224"/>
      <c r="J70" s="1" t="s">
        <v>13</v>
      </c>
      <c r="K70" s="1" t="s">
        <v>13</v>
      </c>
      <c r="L70" s="1" t="s">
        <v>13</v>
      </c>
      <c r="M70" s="2"/>
    </row>
    <row r="71" spans="1:13">
      <c r="A71" s="2">
        <v>10</v>
      </c>
      <c r="B71" s="2">
        <v>651</v>
      </c>
      <c r="C71" s="2">
        <v>868</v>
      </c>
      <c r="D71" s="210">
        <v>223315.3</v>
      </c>
      <c r="E71" s="1" t="s">
        <v>119</v>
      </c>
      <c r="F71" s="1" t="s">
        <v>125</v>
      </c>
      <c r="G71" s="6">
        <v>0</v>
      </c>
      <c r="H71" s="6">
        <v>62101081831</v>
      </c>
      <c r="I71" s="213">
        <f>H71-G72</f>
        <v>61718989353</v>
      </c>
      <c r="J71" s="1" t="s">
        <v>13</v>
      </c>
      <c r="K71" s="1" t="s">
        <v>13</v>
      </c>
      <c r="L71" s="1" t="s">
        <v>13</v>
      </c>
      <c r="M71" s="2"/>
    </row>
    <row r="72" spans="1:13">
      <c r="A72" s="2">
        <v>63</v>
      </c>
      <c r="B72" s="2">
        <v>1364</v>
      </c>
      <c r="C72" s="2">
        <v>1089</v>
      </c>
      <c r="D72" s="212" t="s">
        <v>13</v>
      </c>
      <c r="E72" s="1" t="s">
        <v>144</v>
      </c>
      <c r="F72" s="1" t="s">
        <v>177</v>
      </c>
      <c r="G72" s="6">
        <v>382092478</v>
      </c>
      <c r="H72" s="6">
        <v>0</v>
      </c>
      <c r="I72" s="224"/>
      <c r="J72" s="1" t="s">
        <v>13</v>
      </c>
      <c r="K72" s="1" t="s">
        <v>13</v>
      </c>
      <c r="L72" s="1" t="s">
        <v>13</v>
      </c>
      <c r="M72" s="2"/>
    </row>
    <row r="73" spans="1:13">
      <c r="A73" s="2">
        <v>10</v>
      </c>
      <c r="B73" s="2">
        <v>652</v>
      </c>
      <c r="C73" s="2">
        <v>870</v>
      </c>
      <c r="D73" s="210">
        <v>303531.53999999998</v>
      </c>
      <c r="E73" s="1" t="s">
        <v>119</v>
      </c>
      <c r="F73" s="1" t="s">
        <v>126</v>
      </c>
      <c r="G73" s="6">
        <v>0</v>
      </c>
      <c r="H73" s="6">
        <v>84408175364</v>
      </c>
      <c r="I73" s="213">
        <f>H73-G74</f>
        <v>83888832899</v>
      </c>
      <c r="J73" s="1" t="s">
        <v>13</v>
      </c>
      <c r="K73" s="1" t="s">
        <v>13</v>
      </c>
      <c r="L73" s="1" t="s">
        <v>13</v>
      </c>
      <c r="M73" s="2"/>
    </row>
    <row r="74" spans="1:13">
      <c r="A74" s="2">
        <v>65</v>
      </c>
      <c r="B74" s="2">
        <v>1364</v>
      </c>
      <c r="C74" s="2">
        <v>1089</v>
      </c>
      <c r="D74" s="212" t="s">
        <v>13</v>
      </c>
      <c r="E74" s="1" t="s">
        <v>144</v>
      </c>
      <c r="F74" s="1" t="s">
        <v>178</v>
      </c>
      <c r="G74" s="6">
        <v>519342465</v>
      </c>
      <c r="H74" s="6">
        <v>0</v>
      </c>
      <c r="I74" s="224"/>
      <c r="J74" s="1" t="s">
        <v>13</v>
      </c>
      <c r="K74" s="1" t="s">
        <v>13</v>
      </c>
      <c r="L74" s="1" t="s">
        <v>13</v>
      </c>
      <c r="M74" s="2"/>
    </row>
    <row r="75" spans="1:13">
      <c r="A75" s="2">
        <v>12</v>
      </c>
      <c r="B75" s="2">
        <v>653</v>
      </c>
      <c r="C75" s="2">
        <v>875</v>
      </c>
      <c r="D75" s="210">
        <v>569749.49</v>
      </c>
      <c r="E75" s="1" t="s">
        <v>119</v>
      </c>
      <c r="F75" s="1" t="s">
        <v>127</v>
      </c>
      <c r="G75" s="6">
        <v>0</v>
      </c>
      <c r="H75" s="6">
        <v>158439926425</v>
      </c>
      <c r="I75" s="213">
        <f>H75-G76</f>
        <v>157465085048</v>
      </c>
      <c r="J75" s="1" t="s">
        <v>13</v>
      </c>
      <c r="K75" s="1" t="s">
        <v>13</v>
      </c>
      <c r="L75" s="1" t="s">
        <v>13</v>
      </c>
      <c r="M75" s="2"/>
    </row>
    <row r="76" spans="1:13">
      <c r="A76" s="2">
        <v>67</v>
      </c>
      <c r="B76" s="2">
        <v>1364</v>
      </c>
      <c r="C76" s="2">
        <v>1089</v>
      </c>
      <c r="D76" s="212" t="s">
        <v>13</v>
      </c>
      <c r="E76" s="1" t="s">
        <v>144</v>
      </c>
      <c r="F76" s="1" t="s">
        <v>179</v>
      </c>
      <c r="G76" s="6">
        <v>974841377</v>
      </c>
      <c r="H76" s="6">
        <v>0</v>
      </c>
      <c r="I76" s="224"/>
      <c r="J76" s="1" t="s">
        <v>13</v>
      </c>
      <c r="K76" s="1" t="s">
        <v>13</v>
      </c>
      <c r="L76" s="1" t="s">
        <v>13</v>
      </c>
      <c r="M76" s="2"/>
    </row>
    <row r="77" spans="1:13">
      <c r="A77" s="2">
        <v>12</v>
      </c>
      <c r="B77" s="2">
        <v>836</v>
      </c>
      <c r="C77" s="2">
        <v>861</v>
      </c>
      <c r="D77" s="210">
        <v>153240.95999999999</v>
      </c>
      <c r="E77" s="1" t="s">
        <v>128</v>
      </c>
      <c r="F77" s="1" t="s">
        <v>129</v>
      </c>
      <c r="G77" s="6">
        <v>0</v>
      </c>
      <c r="H77" s="6">
        <v>45531720240</v>
      </c>
      <c r="I77" s="213">
        <f>H77-G78</f>
        <v>42352123561</v>
      </c>
      <c r="J77" s="1" t="s">
        <v>13</v>
      </c>
      <c r="K77" s="1" t="s">
        <v>13</v>
      </c>
      <c r="L77" s="1" t="s">
        <v>13</v>
      </c>
      <c r="M77" s="2"/>
    </row>
    <row r="78" spans="1:13">
      <c r="A78" s="2">
        <v>69</v>
      </c>
      <c r="B78" s="2">
        <v>1364</v>
      </c>
      <c r="C78" s="2">
        <v>1089</v>
      </c>
      <c r="D78" s="212" t="s">
        <v>13</v>
      </c>
      <c r="E78" s="1" t="s">
        <v>144</v>
      </c>
      <c r="F78" s="1" t="s">
        <v>180</v>
      </c>
      <c r="G78" s="6">
        <v>3179596679</v>
      </c>
      <c r="H78" s="6">
        <v>0</v>
      </c>
      <c r="I78" s="224"/>
      <c r="J78" s="1" t="s">
        <v>13</v>
      </c>
      <c r="K78" s="1" t="s">
        <v>13</v>
      </c>
      <c r="L78" s="1" t="s">
        <v>13</v>
      </c>
      <c r="M78" s="2"/>
    </row>
    <row r="79" spans="1:13">
      <c r="A79" s="2">
        <v>6</v>
      </c>
      <c r="B79" s="2">
        <v>837</v>
      </c>
      <c r="C79" s="2">
        <v>864</v>
      </c>
      <c r="D79" s="210">
        <v>535051.66</v>
      </c>
      <c r="E79" s="1" t="s">
        <v>128</v>
      </c>
      <c r="F79" s="1" t="s">
        <v>130</v>
      </c>
      <c r="G79" s="6">
        <v>0</v>
      </c>
      <c r="H79" s="6">
        <v>158977224477</v>
      </c>
      <c r="I79" s="213">
        <f>H79-G80</f>
        <v>147875437584</v>
      </c>
      <c r="J79" s="1" t="s">
        <v>13</v>
      </c>
      <c r="K79" s="1" t="s">
        <v>13</v>
      </c>
      <c r="L79" s="1" t="s">
        <v>13</v>
      </c>
      <c r="M79" s="2"/>
    </row>
    <row r="80" spans="1:13">
      <c r="A80" s="2">
        <v>71</v>
      </c>
      <c r="B80" s="2">
        <v>1364</v>
      </c>
      <c r="C80" s="2">
        <v>1089</v>
      </c>
      <c r="D80" s="212" t="s">
        <v>13</v>
      </c>
      <c r="E80" s="1" t="s">
        <v>144</v>
      </c>
      <c r="F80" s="1" t="s">
        <v>181</v>
      </c>
      <c r="G80" s="6">
        <v>11101786893</v>
      </c>
      <c r="H80" s="6">
        <v>0</v>
      </c>
      <c r="I80" s="224"/>
      <c r="J80" s="1" t="s">
        <v>13</v>
      </c>
      <c r="K80" s="1" t="s">
        <v>13</v>
      </c>
      <c r="L80" s="1" t="s">
        <v>13</v>
      </c>
      <c r="M80" s="2"/>
    </row>
    <row r="81" spans="1:13">
      <c r="A81" s="2">
        <v>12</v>
      </c>
      <c r="B81" s="2">
        <v>839</v>
      </c>
      <c r="C81" s="2">
        <v>874</v>
      </c>
      <c r="D81" s="210">
        <v>577815.56000000006</v>
      </c>
      <c r="E81" s="1" t="s">
        <v>128</v>
      </c>
      <c r="F81" s="1" t="s">
        <v>131</v>
      </c>
      <c r="G81" s="6">
        <v>0</v>
      </c>
      <c r="H81" s="6">
        <v>171683448265</v>
      </c>
      <c r="I81" s="213">
        <f>H81-G82</f>
        <v>159694353211</v>
      </c>
      <c r="J81" s="1" t="s">
        <v>13</v>
      </c>
      <c r="K81" s="1" t="s">
        <v>13</v>
      </c>
      <c r="L81" s="1" t="s">
        <v>13</v>
      </c>
      <c r="M81" s="2"/>
    </row>
    <row r="82" spans="1:13">
      <c r="A82" s="2">
        <v>73</v>
      </c>
      <c r="B82" s="2">
        <v>1364</v>
      </c>
      <c r="C82" s="2">
        <v>1089</v>
      </c>
      <c r="D82" s="212" t="s">
        <v>13</v>
      </c>
      <c r="E82" s="1" t="s">
        <v>144</v>
      </c>
      <c r="F82" s="1" t="s">
        <v>182</v>
      </c>
      <c r="G82" s="6">
        <v>11989095054</v>
      </c>
      <c r="H82" s="6">
        <v>0</v>
      </c>
      <c r="I82" s="224"/>
      <c r="J82" s="1" t="s">
        <v>13</v>
      </c>
      <c r="K82" s="1" t="s">
        <v>13</v>
      </c>
      <c r="L82" s="1" t="s">
        <v>13</v>
      </c>
      <c r="M82" s="2"/>
    </row>
    <row r="83" spans="1:13">
      <c r="A83" s="2">
        <v>2</v>
      </c>
      <c r="B83" s="2">
        <v>841</v>
      </c>
      <c r="C83" s="2">
        <v>903</v>
      </c>
      <c r="D83" s="210">
        <v>449495</v>
      </c>
      <c r="E83" s="1" t="s">
        <v>128</v>
      </c>
      <c r="F83" s="1" t="s">
        <v>132</v>
      </c>
      <c r="G83" s="6">
        <v>0</v>
      </c>
      <c r="H83" s="6">
        <v>133556201875</v>
      </c>
      <c r="I83" s="213">
        <f>H83-G84</f>
        <v>124229630120</v>
      </c>
      <c r="J83" s="1" t="s">
        <v>13</v>
      </c>
      <c r="K83" s="1" t="s">
        <v>13</v>
      </c>
      <c r="L83" s="1" t="s">
        <v>13</v>
      </c>
      <c r="M83" s="2"/>
    </row>
    <row r="84" spans="1:13">
      <c r="A84" s="2">
        <v>75</v>
      </c>
      <c r="B84" s="2">
        <v>1364</v>
      </c>
      <c r="C84" s="2">
        <v>1089</v>
      </c>
      <c r="D84" s="212" t="s">
        <v>13</v>
      </c>
      <c r="E84" s="1" t="s">
        <v>144</v>
      </c>
      <c r="F84" s="1" t="s">
        <v>183</v>
      </c>
      <c r="G84" s="6">
        <v>9326571755</v>
      </c>
      <c r="H84" s="6">
        <v>0</v>
      </c>
      <c r="I84" s="224"/>
      <c r="J84" s="1" t="s">
        <v>13</v>
      </c>
      <c r="K84" s="1" t="s">
        <v>13</v>
      </c>
      <c r="L84" s="1" t="s">
        <v>13</v>
      </c>
      <c r="M84" s="2"/>
    </row>
    <row r="85" spans="1:13">
      <c r="A85" s="2">
        <v>14</v>
      </c>
      <c r="B85" s="2">
        <v>844</v>
      </c>
      <c r="C85" s="2">
        <v>1080</v>
      </c>
      <c r="D85" s="210">
        <v>950152.07</v>
      </c>
      <c r="E85" s="1" t="s">
        <v>128</v>
      </c>
      <c r="F85" s="1" t="s">
        <v>133</v>
      </c>
      <c r="G85" s="6">
        <v>0</v>
      </c>
      <c r="H85" s="6">
        <v>282313933798</v>
      </c>
      <c r="I85" s="213">
        <f>H85-G86</f>
        <v>262599228498</v>
      </c>
      <c r="J85" s="1" t="s">
        <v>13</v>
      </c>
      <c r="K85" s="1" t="s">
        <v>13</v>
      </c>
      <c r="L85" s="1" t="s">
        <v>13</v>
      </c>
      <c r="M85" s="2"/>
    </row>
    <row r="86" spans="1:13">
      <c r="A86" s="2">
        <v>76</v>
      </c>
      <c r="B86" s="2">
        <v>1364</v>
      </c>
      <c r="C86" s="2">
        <v>1089</v>
      </c>
      <c r="D86" s="212" t="s">
        <v>13</v>
      </c>
      <c r="E86" s="1" t="s">
        <v>144</v>
      </c>
      <c r="F86" s="1" t="s">
        <v>184</v>
      </c>
      <c r="G86" s="6">
        <v>19714705300</v>
      </c>
      <c r="H86" s="6">
        <v>0</v>
      </c>
      <c r="I86" s="224"/>
      <c r="J86" s="1" t="s">
        <v>13</v>
      </c>
      <c r="K86" s="1" t="s">
        <v>13</v>
      </c>
      <c r="L86" s="1" t="s">
        <v>13</v>
      </c>
      <c r="M86" s="2"/>
    </row>
    <row r="87" spans="1:13">
      <c r="A87" s="2">
        <v>10</v>
      </c>
      <c r="B87" s="2">
        <v>845</v>
      </c>
      <c r="C87" s="2">
        <v>1081</v>
      </c>
      <c r="D87" s="210">
        <v>43055.92</v>
      </c>
      <c r="E87" s="1" t="s">
        <v>128</v>
      </c>
      <c r="F87" s="1" t="s">
        <v>134</v>
      </c>
      <c r="G87" s="6">
        <v>0</v>
      </c>
      <c r="H87" s="6">
        <v>12792990230</v>
      </c>
      <c r="I87" s="213">
        <f>H87-G88</f>
        <v>11899622946</v>
      </c>
      <c r="J87" s="1" t="s">
        <v>13</v>
      </c>
      <c r="K87" s="1" t="s">
        <v>13</v>
      </c>
      <c r="L87" s="1" t="s">
        <v>13</v>
      </c>
      <c r="M87" s="2"/>
    </row>
    <row r="88" spans="1:13">
      <c r="A88" s="2">
        <v>78</v>
      </c>
      <c r="B88" s="2">
        <v>1364</v>
      </c>
      <c r="C88" s="2">
        <v>1089</v>
      </c>
      <c r="D88" s="212" t="s">
        <v>13</v>
      </c>
      <c r="E88" s="1" t="s">
        <v>144</v>
      </c>
      <c r="F88" s="1" t="s">
        <v>185</v>
      </c>
      <c r="G88" s="6">
        <v>893367284</v>
      </c>
      <c r="H88" s="6">
        <v>0</v>
      </c>
      <c r="I88" s="224"/>
      <c r="J88" s="1" t="s">
        <v>13</v>
      </c>
      <c r="K88" s="1" t="s">
        <v>13</v>
      </c>
      <c r="L88" s="1" t="s">
        <v>13</v>
      </c>
      <c r="M88" s="2"/>
    </row>
    <row r="89" spans="1:13">
      <c r="A89" s="2">
        <v>93</v>
      </c>
      <c r="B89" s="2">
        <v>1364</v>
      </c>
      <c r="C89" s="2">
        <v>1089</v>
      </c>
      <c r="D89" s="9" t="s">
        <v>13</v>
      </c>
      <c r="E89" s="1" t="s">
        <v>144</v>
      </c>
      <c r="F89" s="1" t="s">
        <v>187</v>
      </c>
      <c r="G89" s="6">
        <v>938039936375</v>
      </c>
      <c r="H89" s="6">
        <v>0</v>
      </c>
      <c r="I89" s="6">
        <f>-G89</f>
        <v>-938039936375</v>
      </c>
      <c r="J89" s="1" t="s">
        <v>13</v>
      </c>
      <c r="K89" s="1" t="s">
        <v>13</v>
      </c>
      <c r="L89" s="1" t="s">
        <v>13</v>
      </c>
      <c r="M89" s="2"/>
    </row>
    <row r="90" spans="1:13">
      <c r="A90" s="2">
        <v>16</v>
      </c>
      <c r="B90" s="2">
        <v>1175</v>
      </c>
      <c r="C90" s="2">
        <v>1217</v>
      </c>
      <c r="D90" s="210">
        <v>1000000</v>
      </c>
      <c r="E90" s="1" t="s">
        <v>135</v>
      </c>
      <c r="F90" s="1" t="s">
        <v>136</v>
      </c>
      <c r="G90" s="6">
        <v>0</v>
      </c>
      <c r="H90" s="6">
        <v>913432000000</v>
      </c>
      <c r="I90" s="213">
        <f>H90+H91+H92+H93+H94-G95</f>
        <v>4523980000000</v>
      </c>
      <c r="J90" s="1" t="s">
        <v>13</v>
      </c>
      <c r="K90" s="1" t="s">
        <v>13</v>
      </c>
      <c r="L90" s="1" t="s">
        <v>13</v>
      </c>
      <c r="M90" s="2"/>
    </row>
    <row r="91" spans="1:13">
      <c r="A91" s="2">
        <v>16</v>
      </c>
      <c r="B91" s="2">
        <v>1182</v>
      </c>
      <c r="C91" s="2">
        <v>1158</v>
      </c>
      <c r="D91" s="211" t="s">
        <v>13</v>
      </c>
      <c r="E91" s="1" t="s">
        <v>137</v>
      </c>
      <c r="F91" s="1" t="s">
        <v>138</v>
      </c>
      <c r="G91" s="6">
        <v>0</v>
      </c>
      <c r="H91" s="6">
        <v>231454000000</v>
      </c>
      <c r="I91" s="214"/>
      <c r="J91" s="1" t="s">
        <v>13</v>
      </c>
      <c r="K91" s="1" t="s">
        <v>13</v>
      </c>
      <c r="L91" s="1" t="s">
        <v>13</v>
      </c>
      <c r="M91" s="2"/>
    </row>
    <row r="92" spans="1:13">
      <c r="A92" s="2">
        <v>18</v>
      </c>
      <c r="B92" s="2">
        <v>1198</v>
      </c>
      <c r="C92" s="2">
        <v>1213</v>
      </c>
      <c r="D92" s="211" t="s">
        <v>13</v>
      </c>
      <c r="E92" s="1" t="s">
        <v>139</v>
      </c>
      <c r="F92" s="1" t="s">
        <v>140</v>
      </c>
      <c r="G92" s="6">
        <v>0</v>
      </c>
      <c r="H92" s="6">
        <v>238232000000</v>
      </c>
      <c r="I92" s="214"/>
      <c r="J92" s="1" t="s">
        <v>13</v>
      </c>
      <c r="K92" s="1" t="s">
        <v>13</v>
      </c>
      <c r="L92" s="1" t="s">
        <v>13</v>
      </c>
      <c r="M92" s="2"/>
    </row>
    <row r="93" spans="1:13">
      <c r="A93" s="2">
        <v>20</v>
      </c>
      <c r="B93" s="2">
        <v>1198</v>
      </c>
      <c r="C93" s="2">
        <v>1213</v>
      </c>
      <c r="D93" s="211" t="s">
        <v>13</v>
      </c>
      <c r="E93" s="1" t="s">
        <v>139</v>
      </c>
      <c r="F93" s="1" t="s">
        <v>141</v>
      </c>
      <c r="G93" s="6">
        <v>0</v>
      </c>
      <c r="H93" s="6">
        <v>952928000000</v>
      </c>
      <c r="I93" s="214"/>
      <c r="J93" s="1" t="s">
        <v>13</v>
      </c>
      <c r="K93" s="1" t="s">
        <v>13</v>
      </c>
      <c r="L93" s="1" t="s">
        <v>13</v>
      </c>
      <c r="M93" s="2"/>
    </row>
    <row r="94" spans="1:13">
      <c r="A94" s="2">
        <v>10</v>
      </c>
      <c r="B94" s="2">
        <v>1215</v>
      </c>
      <c r="C94" s="2">
        <v>1195</v>
      </c>
      <c r="D94" s="211" t="s">
        <v>13</v>
      </c>
      <c r="E94" s="1" t="s">
        <v>142</v>
      </c>
      <c r="F94" s="1" t="s">
        <v>143</v>
      </c>
      <c r="G94" s="6">
        <v>0</v>
      </c>
      <c r="H94" s="6">
        <v>2344280000000</v>
      </c>
      <c r="I94" s="214"/>
      <c r="J94" s="1" t="s">
        <v>13</v>
      </c>
      <c r="K94" s="1" t="s">
        <v>13</v>
      </c>
      <c r="L94" s="1" t="s">
        <v>13</v>
      </c>
      <c r="M94" s="2"/>
    </row>
    <row r="95" spans="1:13">
      <c r="A95" s="2">
        <v>87</v>
      </c>
      <c r="B95" s="2">
        <v>1364</v>
      </c>
      <c r="C95" s="2">
        <v>1089</v>
      </c>
      <c r="D95" s="212" t="s">
        <v>13</v>
      </c>
      <c r="E95" s="1" t="s">
        <v>144</v>
      </c>
      <c r="F95" s="1" t="s">
        <v>186</v>
      </c>
      <c r="G95" s="6">
        <v>156346000000</v>
      </c>
      <c r="H95" s="6">
        <v>0</v>
      </c>
      <c r="I95" s="215"/>
      <c r="J95" s="1" t="s">
        <v>13</v>
      </c>
      <c r="K95" s="1" t="s">
        <v>13</v>
      </c>
      <c r="L95" s="1" t="s">
        <v>13</v>
      </c>
      <c r="M95" s="2"/>
    </row>
    <row r="96" spans="1:13">
      <c r="A96" s="2">
        <v>14</v>
      </c>
      <c r="B96" s="2">
        <v>524</v>
      </c>
      <c r="C96" s="2">
        <v>585</v>
      </c>
      <c r="D96" s="9" t="s">
        <v>13</v>
      </c>
      <c r="E96" s="1" t="s">
        <v>16</v>
      </c>
      <c r="F96" s="1" t="s">
        <v>17</v>
      </c>
      <c r="G96" s="6">
        <v>0</v>
      </c>
      <c r="H96" s="6">
        <v>88995848857</v>
      </c>
      <c r="I96" s="6">
        <f>H96</f>
        <v>88995848857</v>
      </c>
      <c r="J96" s="1" t="s">
        <v>13</v>
      </c>
      <c r="K96" s="1" t="s">
        <v>13</v>
      </c>
      <c r="L96" s="1" t="s">
        <v>13</v>
      </c>
      <c r="M96" s="2"/>
    </row>
    <row r="97" spans="1:13">
      <c r="A97" s="2">
        <v>14</v>
      </c>
      <c r="B97" s="2">
        <v>525</v>
      </c>
      <c r="C97" s="2">
        <v>586</v>
      </c>
      <c r="D97" s="9" t="s">
        <v>13</v>
      </c>
      <c r="E97" s="1" t="s">
        <v>16</v>
      </c>
      <c r="F97" s="1" t="s">
        <v>18</v>
      </c>
      <c r="G97" s="6">
        <v>0</v>
      </c>
      <c r="H97" s="6">
        <v>84597101261</v>
      </c>
      <c r="I97" s="6">
        <f t="shared" ref="I97:I158" si="0">H97</f>
        <v>84597101261</v>
      </c>
      <c r="J97" s="1" t="s">
        <v>13</v>
      </c>
      <c r="K97" s="1" t="s">
        <v>13</v>
      </c>
      <c r="L97" s="1" t="s">
        <v>13</v>
      </c>
      <c r="M97" s="2"/>
    </row>
    <row r="98" spans="1:13">
      <c r="A98" s="2">
        <v>10</v>
      </c>
      <c r="B98" s="2">
        <v>526</v>
      </c>
      <c r="C98" s="2">
        <v>588</v>
      </c>
      <c r="D98" s="9" t="s">
        <v>13</v>
      </c>
      <c r="E98" s="1" t="s">
        <v>16</v>
      </c>
      <c r="F98" s="1" t="s">
        <v>19</v>
      </c>
      <c r="G98" s="6">
        <v>0</v>
      </c>
      <c r="H98" s="6">
        <v>492760162121</v>
      </c>
      <c r="I98" s="6">
        <f t="shared" si="0"/>
        <v>492760162121</v>
      </c>
      <c r="J98" s="1" t="s">
        <v>13</v>
      </c>
      <c r="K98" s="1" t="s">
        <v>13</v>
      </c>
      <c r="L98" s="1" t="s">
        <v>13</v>
      </c>
      <c r="M98" s="2"/>
    </row>
    <row r="99" spans="1:13">
      <c r="A99" s="2">
        <v>6</v>
      </c>
      <c r="B99" s="2">
        <v>527</v>
      </c>
      <c r="C99" s="2">
        <v>589</v>
      </c>
      <c r="D99" s="9" t="s">
        <v>13</v>
      </c>
      <c r="E99" s="1" t="s">
        <v>16</v>
      </c>
      <c r="F99" s="1" t="s">
        <v>20</v>
      </c>
      <c r="G99" s="6">
        <v>0</v>
      </c>
      <c r="H99" s="6">
        <v>42275051481</v>
      </c>
      <c r="I99" s="6">
        <f t="shared" si="0"/>
        <v>42275051481</v>
      </c>
      <c r="J99" s="1" t="s">
        <v>13</v>
      </c>
      <c r="K99" s="1" t="s">
        <v>13</v>
      </c>
      <c r="L99" s="1" t="s">
        <v>13</v>
      </c>
      <c r="M99" s="2"/>
    </row>
    <row r="100" spans="1:13">
      <c r="A100" s="2">
        <v>10</v>
      </c>
      <c r="B100" s="2">
        <v>528</v>
      </c>
      <c r="C100" s="2">
        <v>590</v>
      </c>
      <c r="D100" s="9" t="s">
        <v>13</v>
      </c>
      <c r="E100" s="1" t="s">
        <v>16</v>
      </c>
      <c r="F100" s="1" t="s">
        <v>21</v>
      </c>
      <c r="G100" s="6">
        <v>0</v>
      </c>
      <c r="H100" s="6">
        <v>180825090459</v>
      </c>
      <c r="I100" s="6">
        <f t="shared" si="0"/>
        <v>180825090459</v>
      </c>
      <c r="J100" s="1" t="s">
        <v>13</v>
      </c>
      <c r="K100" s="1" t="s">
        <v>13</v>
      </c>
      <c r="L100" s="1" t="s">
        <v>13</v>
      </c>
      <c r="M100" s="2"/>
    </row>
    <row r="101" spans="1:13">
      <c r="A101" s="2">
        <v>10</v>
      </c>
      <c r="B101" s="2">
        <v>529</v>
      </c>
      <c r="C101" s="2">
        <v>591</v>
      </c>
      <c r="D101" s="9" t="s">
        <v>13</v>
      </c>
      <c r="E101" s="1" t="s">
        <v>16</v>
      </c>
      <c r="F101" s="1" t="s">
        <v>22</v>
      </c>
      <c r="G101" s="6">
        <v>0</v>
      </c>
      <c r="H101" s="6">
        <v>340362000041</v>
      </c>
      <c r="I101" s="6">
        <f t="shared" si="0"/>
        <v>340362000041</v>
      </c>
      <c r="J101" s="1" t="s">
        <v>13</v>
      </c>
      <c r="K101" s="1" t="s">
        <v>13</v>
      </c>
      <c r="L101" s="1" t="s">
        <v>13</v>
      </c>
      <c r="M101" s="2"/>
    </row>
    <row r="102" spans="1:13">
      <c r="A102" s="2">
        <v>12</v>
      </c>
      <c r="B102" s="2">
        <v>530</v>
      </c>
      <c r="C102" s="2">
        <v>594</v>
      </c>
      <c r="D102" s="9" t="s">
        <v>13</v>
      </c>
      <c r="E102" s="1" t="s">
        <v>16</v>
      </c>
      <c r="F102" s="1" t="s">
        <v>23</v>
      </c>
      <c r="G102" s="6">
        <v>0</v>
      </c>
      <c r="H102" s="6">
        <v>3680281057</v>
      </c>
      <c r="I102" s="6">
        <f t="shared" si="0"/>
        <v>3680281057</v>
      </c>
      <c r="J102" s="1" t="s">
        <v>13</v>
      </c>
      <c r="K102" s="1" t="s">
        <v>13</v>
      </c>
      <c r="L102" s="1" t="s">
        <v>13</v>
      </c>
      <c r="M102" s="2"/>
    </row>
    <row r="103" spans="1:13">
      <c r="A103" s="2">
        <v>10</v>
      </c>
      <c r="B103" s="2">
        <v>531</v>
      </c>
      <c r="C103" s="2">
        <v>596</v>
      </c>
      <c r="D103" s="9" t="s">
        <v>13</v>
      </c>
      <c r="E103" s="1" t="s">
        <v>16</v>
      </c>
      <c r="F103" s="1" t="s">
        <v>24</v>
      </c>
      <c r="G103" s="6">
        <v>0</v>
      </c>
      <c r="H103" s="6">
        <v>576185112825</v>
      </c>
      <c r="I103" s="6">
        <f t="shared" si="0"/>
        <v>576185112825</v>
      </c>
      <c r="J103" s="1" t="s">
        <v>13</v>
      </c>
      <c r="K103" s="1" t="s">
        <v>13</v>
      </c>
      <c r="L103" s="1" t="s">
        <v>13</v>
      </c>
      <c r="M103" s="2"/>
    </row>
    <row r="104" spans="1:13">
      <c r="A104" s="2">
        <v>14</v>
      </c>
      <c r="B104" s="2">
        <v>532</v>
      </c>
      <c r="C104" s="2">
        <v>598</v>
      </c>
      <c r="D104" s="9" t="s">
        <v>13</v>
      </c>
      <c r="E104" s="1" t="s">
        <v>16</v>
      </c>
      <c r="F104" s="1" t="s">
        <v>25</v>
      </c>
      <c r="G104" s="6">
        <v>0</v>
      </c>
      <c r="H104" s="6">
        <v>378437742175</v>
      </c>
      <c r="I104" s="6">
        <f t="shared" si="0"/>
        <v>378437742175</v>
      </c>
      <c r="J104" s="1" t="s">
        <v>13</v>
      </c>
      <c r="K104" s="1" t="s">
        <v>13</v>
      </c>
      <c r="L104" s="1" t="s">
        <v>13</v>
      </c>
      <c r="M104" s="2"/>
    </row>
    <row r="105" spans="1:13">
      <c r="A105" s="2">
        <v>12</v>
      </c>
      <c r="B105" s="2">
        <v>533</v>
      </c>
      <c r="C105" s="2">
        <v>599</v>
      </c>
      <c r="D105" s="9" t="s">
        <v>13</v>
      </c>
      <c r="E105" s="1" t="s">
        <v>16</v>
      </c>
      <c r="F105" s="1" t="s">
        <v>26</v>
      </c>
      <c r="G105" s="6">
        <v>0</v>
      </c>
      <c r="H105" s="6">
        <v>19634816756</v>
      </c>
      <c r="I105" s="6">
        <f t="shared" si="0"/>
        <v>19634816756</v>
      </c>
      <c r="J105" s="1" t="s">
        <v>13</v>
      </c>
      <c r="K105" s="1" t="s">
        <v>13</v>
      </c>
      <c r="L105" s="1" t="s">
        <v>13</v>
      </c>
      <c r="M105" s="2"/>
    </row>
    <row r="106" spans="1:13">
      <c r="A106" s="2">
        <v>10</v>
      </c>
      <c r="B106" s="2">
        <v>534</v>
      </c>
      <c r="C106" s="2">
        <v>600</v>
      </c>
      <c r="D106" s="9" t="s">
        <v>13</v>
      </c>
      <c r="E106" s="1" t="s">
        <v>16</v>
      </c>
      <c r="F106" s="1" t="s">
        <v>27</v>
      </c>
      <c r="G106" s="6">
        <v>0</v>
      </c>
      <c r="H106" s="6">
        <v>519339835878</v>
      </c>
      <c r="I106" s="6">
        <f t="shared" si="0"/>
        <v>519339835878</v>
      </c>
      <c r="J106" s="1" t="s">
        <v>13</v>
      </c>
      <c r="K106" s="1" t="s">
        <v>13</v>
      </c>
      <c r="L106" s="1" t="s">
        <v>13</v>
      </c>
      <c r="M106" s="2"/>
    </row>
    <row r="107" spans="1:13">
      <c r="A107" s="2">
        <v>10</v>
      </c>
      <c r="B107" s="2">
        <v>535</v>
      </c>
      <c r="C107" s="2">
        <v>601</v>
      </c>
      <c r="D107" s="9" t="s">
        <v>13</v>
      </c>
      <c r="E107" s="1" t="s">
        <v>16</v>
      </c>
      <c r="F107" s="1" t="s">
        <v>28</v>
      </c>
      <c r="G107" s="6">
        <v>0</v>
      </c>
      <c r="H107" s="6">
        <v>188347601812</v>
      </c>
      <c r="I107" s="6">
        <f t="shared" si="0"/>
        <v>188347601812</v>
      </c>
      <c r="J107" s="1" t="s">
        <v>13</v>
      </c>
      <c r="K107" s="1" t="s">
        <v>13</v>
      </c>
      <c r="L107" s="1" t="s">
        <v>13</v>
      </c>
      <c r="M107" s="2"/>
    </row>
    <row r="108" spans="1:13">
      <c r="A108" s="2">
        <v>14</v>
      </c>
      <c r="B108" s="2">
        <v>536</v>
      </c>
      <c r="C108" s="2">
        <v>602</v>
      </c>
      <c r="D108" s="9" t="s">
        <v>13</v>
      </c>
      <c r="E108" s="1" t="s">
        <v>16</v>
      </c>
      <c r="F108" s="1" t="s">
        <v>29</v>
      </c>
      <c r="G108" s="6">
        <v>0</v>
      </c>
      <c r="H108" s="6">
        <v>62736756847</v>
      </c>
      <c r="I108" s="6">
        <f t="shared" si="0"/>
        <v>62736756847</v>
      </c>
      <c r="J108" s="1" t="s">
        <v>13</v>
      </c>
      <c r="K108" s="1" t="s">
        <v>13</v>
      </c>
      <c r="L108" s="1" t="s">
        <v>13</v>
      </c>
      <c r="M108" s="2"/>
    </row>
    <row r="109" spans="1:13">
      <c r="A109" s="2">
        <v>14</v>
      </c>
      <c r="B109" s="2">
        <v>537</v>
      </c>
      <c r="C109" s="2">
        <v>603</v>
      </c>
      <c r="D109" s="9" t="s">
        <v>13</v>
      </c>
      <c r="E109" s="1" t="s">
        <v>16</v>
      </c>
      <c r="F109" s="1" t="s">
        <v>30</v>
      </c>
      <c r="G109" s="6">
        <v>0</v>
      </c>
      <c r="H109" s="6">
        <v>72366165665</v>
      </c>
      <c r="I109" s="6">
        <f t="shared" si="0"/>
        <v>72366165665</v>
      </c>
      <c r="J109" s="1" t="s">
        <v>13</v>
      </c>
      <c r="K109" s="1" t="s">
        <v>13</v>
      </c>
      <c r="L109" s="1" t="s">
        <v>13</v>
      </c>
      <c r="M109" s="2"/>
    </row>
    <row r="110" spans="1:13">
      <c r="A110" s="2">
        <v>12</v>
      </c>
      <c r="B110" s="2">
        <v>538</v>
      </c>
      <c r="C110" s="2">
        <v>604</v>
      </c>
      <c r="D110" s="9" t="s">
        <v>13</v>
      </c>
      <c r="E110" s="1" t="s">
        <v>16</v>
      </c>
      <c r="F110" s="1" t="s">
        <v>31</v>
      </c>
      <c r="G110" s="6">
        <v>0</v>
      </c>
      <c r="H110" s="6">
        <v>28755279093</v>
      </c>
      <c r="I110" s="6">
        <f t="shared" si="0"/>
        <v>28755279093</v>
      </c>
      <c r="J110" s="1" t="s">
        <v>13</v>
      </c>
      <c r="K110" s="1" t="s">
        <v>13</v>
      </c>
      <c r="L110" s="1" t="s">
        <v>13</v>
      </c>
      <c r="M110" s="2"/>
    </row>
    <row r="111" spans="1:13">
      <c r="A111" s="2">
        <v>9</v>
      </c>
      <c r="B111" s="2">
        <v>539</v>
      </c>
      <c r="C111" s="2">
        <v>605</v>
      </c>
      <c r="D111" s="9" t="s">
        <v>13</v>
      </c>
      <c r="E111" s="1" t="s">
        <v>16</v>
      </c>
      <c r="F111" s="1" t="s">
        <v>32</v>
      </c>
      <c r="G111" s="6">
        <v>0</v>
      </c>
      <c r="H111" s="6">
        <v>98278881941</v>
      </c>
      <c r="I111" s="6">
        <f t="shared" si="0"/>
        <v>98278881941</v>
      </c>
      <c r="J111" s="1" t="s">
        <v>13</v>
      </c>
      <c r="K111" s="1" t="s">
        <v>13</v>
      </c>
      <c r="L111" s="1" t="s">
        <v>13</v>
      </c>
      <c r="M111" s="2"/>
    </row>
    <row r="112" spans="1:13">
      <c r="A112" s="2">
        <v>6</v>
      </c>
      <c r="B112" s="2">
        <v>540</v>
      </c>
      <c r="C112" s="2">
        <v>606</v>
      </c>
      <c r="D112" s="9" t="s">
        <v>13</v>
      </c>
      <c r="E112" s="1" t="s">
        <v>16</v>
      </c>
      <c r="F112" s="1" t="s">
        <v>33</v>
      </c>
      <c r="G112" s="6">
        <v>0</v>
      </c>
      <c r="H112" s="6">
        <v>317784066930</v>
      </c>
      <c r="I112" s="6">
        <f t="shared" si="0"/>
        <v>317784066930</v>
      </c>
      <c r="J112" s="1" t="s">
        <v>13</v>
      </c>
      <c r="K112" s="1" t="s">
        <v>13</v>
      </c>
      <c r="L112" s="1" t="s">
        <v>13</v>
      </c>
      <c r="M112" s="2"/>
    </row>
    <row r="113" spans="1:13">
      <c r="A113" s="2">
        <v>10</v>
      </c>
      <c r="B113" s="2">
        <v>541</v>
      </c>
      <c r="C113" s="2">
        <v>607</v>
      </c>
      <c r="D113" s="9" t="s">
        <v>13</v>
      </c>
      <c r="E113" s="1" t="s">
        <v>16</v>
      </c>
      <c r="F113" s="1" t="s">
        <v>34</v>
      </c>
      <c r="G113" s="6">
        <v>0</v>
      </c>
      <c r="H113" s="6">
        <v>604850236900</v>
      </c>
      <c r="I113" s="6">
        <f t="shared" si="0"/>
        <v>604850236900</v>
      </c>
      <c r="J113" s="1" t="s">
        <v>13</v>
      </c>
      <c r="K113" s="1" t="s">
        <v>13</v>
      </c>
      <c r="L113" s="1" t="s">
        <v>13</v>
      </c>
      <c r="M113" s="2"/>
    </row>
    <row r="114" spans="1:13">
      <c r="A114" s="2">
        <v>14</v>
      </c>
      <c r="B114" s="2">
        <v>542</v>
      </c>
      <c r="C114" s="2">
        <v>608</v>
      </c>
      <c r="D114" s="9" t="s">
        <v>13</v>
      </c>
      <c r="E114" s="1" t="s">
        <v>16</v>
      </c>
      <c r="F114" s="1" t="s">
        <v>35</v>
      </c>
      <c r="G114" s="6">
        <v>0</v>
      </c>
      <c r="H114" s="6">
        <v>346661461900</v>
      </c>
      <c r="I114" s="6">
        <f t="shared" si="0"/>
        <v>346661461900</v>
      </c>
      <c r="J114" s="1" t="s">
        <v>13</v>
      </c>
      <c r="K114" s="1" t="s">
        <v>13</v>
      </c>
      <c r="L114" s="1" t="s">
        <v>13</v>
      </c>
      <c r="M114" s="2"/>
    </row>
    <row r="115" spans="1:13">
      <c r="A115" s="2">
        <v>10</v>
      </c>
      <c r="B115" s="2">
        <v>543</v>
      </c>
      <c r="C115" s="2">
        <v>609</v>
      </c>
      <c r="D115" s="9" t="s">
        <v>13</v>
      </c>
      <c r="E115" s="1" t="s">
        <v>16</v>
      </c>
      <c r="F115" s="1" t="s">
        <v>36</v>
      </c>
      <c r="G115" s="6">
        <v>0</v>
      </c>
      <c r="H115" s="6">
        <v>711826452675</v>
      </c>
      <c r="I115" s="6">
        <f t="shared" si="0"/>
        <v>711826452675</v>
      </c>
      <c r="J115" s="1" t="s">
        <v>13</v>
      </c>
      <c r="K115" s="1" t="s">
        <v>13</v>
      </c>
      <c r="L115" s="1" t="s">
        <v>13</v>
      </c>
      <c r="M115" s="2"/>
    </row>
    <row r="116" spans="1:13">
      <c r="A116" s="2">
        <v>10</v>
      </c>
      <c r="B116" s="2">
        <v>546</v>
      </c>
      <c r="C116" s="2">
        <v>940</v>
      </c>
      <c r="D116" s="9" t="s">
        <v>13</v>
      </c>
      <c r="E116" s="1" t="s">
        <v>16</v>
      </c>
      <c r="F116" s="1" t="s">
        <v>37</v>
      </c>
      <c r="G116" s="6">
        <v>0</v>
      </c>
      <c r="H116" s="6">
        <v>31643857240</v>
      </c>
      <c r="I116" s="6">
        <f t="shared" si="0"/>
        <v>31643857240</v>
      </c>
      <c r="J116" s="1" t="s">
        <v>13</v>
      </c>
      <c r="K116" s="1" t="s">
        <v>13</v>
      </c>
      <c r="L116" s="1" t="s">
        <v>13</v>
      </c>
      <c r="M116" s="2"/>
    </row>
    <row r="117" spans="1:13">
      <c r="A117" s="2">
        <v>6</v>
      </c>
      <c r="B117" s="2">
        <v>547</v>
      </c>
      <c r="C117" s="2">
        <v>941</v>
      </c>
      <c r="D117" s="9" t="s">
        <v>13</v>
      </c>
      <c r="E117" s="1" t="s">
        <v>16</v>
      </c>
      <c r="F117" s="1" t="s">
        <v>38</v>
      </c>
      <c r="G117" s="6">
        <v>0</v>
      </c>
      <c r="H117" s="6">
        <v>952109486581</v>
      </c>
      <c r="I117" s="6">
        <f t="shared" si="0"/>
        <v>952109486581</v>
      </c>
      <c r="J117" s="1" t="s">
        <v>13</v>
      </c>
      <c r="K117" s="1" t="s">
        <v>13</v>
      </c>
      <c r="L117" s="1" t="s">
        <v>13</v>
      </c>
      <c r="M117" s="2"/>
    </row>
    <row r="118" spans="1:13">
      <c r="A118" s="2">
        <v>18</v>
      </c>
      <c r="B118" s="2">
        <v>548</v>
      </c>
      <c r="C118" s="2">
        <v>942</v>
      </c>
      <c r="D118" s="9" t="s">
        <v>13</v>
      </c>
      <c r="E118" s="1" t="s">
        <v>16</v>
      </c>
      <c r="F118" s="1" t="s">
        <v>39</v>
      </c>
      <c r="G118" s="6">
        <v>0</v>
      </c>
      <c r="H118" s="6">
        <v>305420108240</v>
      </c>
      <c r="I118" s="6">
        <f t="shared" si="0"/>
        <v>305420108240</v>
      </c>
      <c r="J118" s="1" t="s">
        <v>13</v>
      </c>
      <c r="K118" s="1" t="s">
        <v>13</v>
      </c>
      <c r="L118" s="1" t="s">
        <v>13</v>
      </c>
      <c r="M118" s="2"/>
    </row>
    <row r="119" spans="1:13">
      <c r="A119" s="2">
        <v>6</v>
      </c>
      <c r="B119" s="2">
        <v>549</v>
      </c>
      <c r="C119" s="2">
        <v>943</v>
      </c>
      <c r="D119" s="9" t="s">
        <v>13</v>
      </c>
      <c r="E119" s="1" t="s">
        <v>16</v>
      </c>
      <c r="F119" s="1" t="s">
        <v>40</v>
      </c>
      <c r="G119" s="6">
        <v>0</v>
      </c>
      <c r="H119" s="6">
        <v>856203319761</v>
      </c>
      <c r="I119" s="6">
        <f t="shared" si="0"/>
        <v>856203319761</v>
      </c>
      <c r="J119" s="1" t="s">
        <v>13</v>
      </c>
      <c r="K119" s="1" t="s">
        <v>13</v>
      </c>
      <c r="L119" s="1" t="s">
        <v>13</v>
      </c>
      <c r="M119" s="2"/>
    </row>
    <row r="120" spans="1:13">
      <c r="A120" s="2">
        <v>10</v>
      </c>
      <c r="B120" s="2">
        <v>550</v>
      </c>
      <c r="C120" s="2">
        <v>948</v>
      </c>
      <c r="D120" s="9" t="s">
        <v>13</v>
      </c>
      <c r="E120" s="1" t="s">
        <v>16</v>
      </c>
      <c r="F120" s="1" t="s">
        <v>41</v>
      </c>
      <c r="G120" s="6">
        <v>0</v>
      </c>
      <c r="H120" s="6">
        <v>262044841567</v>
      </c>
      <c r="I120" s="6">
        <f t="shared" si="0"/>
        <v>262044841567</v>
      </c>
      <c r="J120" s="1" t="s">
        <v>13</v>
      </c>
      <c r="K120" s="1" t="s">
        <v>13</v>
      </c>
      <c r="L120" s="1" t="s">
        <v>13</v>
      </c>
      <c r="M120" s="2"/>
    </row>
    <row r="121" spans="1:13">
      <c r="A121" s="2">
        <v>6</v>
      </c>
      <c r="B121" s="2">
        <v>551</v>
      </c>
      <c r="C121" s="2">
        <v>949</v>
      </c>
      <c r="D121" s="9" t="s">
        <v>13</v>
      </c>
      <c r="E121" s="1" t="s">
        <v>16</v>
      </c>
      <c r="F121" s="1" t="s">
        <v>42</v>
      </c>
      <c r="G121" s="6">
        <v>0</v>
      </c>
      <c r="H121" s="6">
        <v>482137746300</v>
      </c>
      <c r="I121" s="6">
        <f t="shared" si="0"/>
        <v>482137746300</v>
      </c>
      <c r="J121" s="1" t="s">
        <v>13</v>
      </c>
      <c r="K121" s="1" t="s">
        <v>13</v>
      </c>
      <c r="L121" s="1" t="s">
        <v>13</v>
      </c>
      <c r="M121" s="2"/>
    </row>
    <row r="122" spans="1:13">
      <c r="A122" s="2">
        <v>6</v>
      </c>
      <c r="B122" s="2">
        <v>552</v>
      </c>
      <c r="C122" s="2">
        <v>951</v>
      </c>
      <c r="D122" s="9" t="s">
        <v>13</v>
      </c>
      <c r="E122" s="1" t="s">
        <v>16</v>
      </c>
      <c r="F122" s="1" t="s">
        <v>43</v>
      </c>
      <c r="G122" s="6">
        <v>0</v>
      </c>
      <c r="H122" s="6">
        <v>83414835000</v>
      </c>
      <c r="I122" s="6">
        <f t="shared" si="0"/>
        <v>83414835000</v>
      </c>
      <c r="J122" s="1" t="s">
        <v>13</v>
      </c>
      <c r="K122" s="1" t="s">
        <v>13</v>
      </c>
      <c r="L122" s="1" t="s">
        <v>13</v>
      </c>
      <c r="M122" s="2"/>
    </row>
    <row r="123" spans="1:13">
      <c r="A123" s="2">
        <v>12</v>
      </c>
      <c r="B123" s="2">
        <v>552</v>
      </c>
      <c r="C123" s="2">
        <v>951</v>
      </c>
      <c r="D123" s="9" t="s">
        <v>13</v>
      </c>
      <c r="E123" s="1" t="s">
        <v>16</v>
      </c>
      <c r="F123" s="1" t="s">
        <v>44</v>
      </c>
      <c r="G123" s="6">
        <v>0</v>
      </c>
      <c r="H123" s="6">
        <v>47665620000</v>
      </c>
      <c r="I123" s="6">
        <f t="shared" si="0"/>
        <v>47665620000</v>
      </c>
      <c r="J123" s="1" t="s">
        <v>13</v>
      </c>
      <c r="K123" s="1" t="s">
        <v>13</v>
      </c>
      <c r="L123" s="1" t="s">
        <v>13</v>
      </c>
      <c r="M123" s="2"/>
    </row>
    <row r="124" spans="1:13">
      <c r="A124" s="2">
        <v>2</v>
      </c>
      <c r="B124" s="2">
        <v>553</v>
      </c>
      <c r="C124" s="2">
        <v>953</v>
      </c>
      <c r="D124" s="9" t="s">
        <v>13</v>
      </c>
      <c r="E124" s="1" t="s">
        <v>16</v>
      </c>
      <c r="F124" s="1" t="s">
        <v>45</v>
      </c>
      <c r="G124" s="6">
        <v>0</v>
      </c>
      <c r="H124" s="6">
        <v>50446114500</v>
      </c>
      <c r="I124" s="6">
        <f t="shared" si="0"/>
        <v>50446114500</v>
      </c>
      <c r="J124" s="1" t="s">
        <v>13</v>
      </c>
      <c r="K124" s="1" t="s">
        <v>13</v>
      </c>
      <c r="L124" s="1" t="s">
        <v>13</v>
      </c>
      <c r="M124" s="2"/>
    </row>
    <row r="125" spans="1:13">
      <c r="A125" s="2">
        <v>4</v>
      </c>
      <c r="B125" s="2">
        <v>553</v>
      </c>
      <c r="C125" s="2">
        <v>953</v>
      </c>
      <c r="D125" s="9" t="s">
        <v>13</v>
      </c>
      <c r="E125" s="1" t="s">
        <v>16</v>
      </c>
      <c r="F125" s="1" t="s">
        <v>46</v>
      </c>
      <c r="G125" s="6">
        <v>0</v>
      </c>
      <c r="H125" s="6">
        <v>102335438050</v>
      </c>
      <c r="I125" s="6">
        <f t="shared" si="0"/>
        <v>102335438050</v>
      </c>
      <c r="J125" s="1" t="s">
        <v>13</v>
      </c>
      <c r="K125" s="1" t="s">
        <v>13</v>
      </c>
      <c r="L125" s="1" t="s">
        <v>13</v>
      </c>
      <c r="M125" s="2"/>
    </row>
    <row r="126" spans="1:13">
      <c r="A126" s="2">
        <v>6</v>
      </c>
      <c r="B126" s="2">
        <v>553</v>
      </c>
      <c r="C126" s="2">
        <v>953</v>
      </c>
      <c r="D126" s="9" t="s">
        <v>13</v>
      </c>
      <c r="E126" s="1" t="s">
        <v>16</v>
      </c>
      <c r="F126" s="1" t="s">
        <v>47</v>
      </c>
      <c r="G126" s="6">
        <v>0</v>
      </c>
      <c r="H126" s="6">
        <v>83552800489</v>
      </c>
      <c r="I126" s="6">
        <f t="shared" si="0"/>
        <v>83552800489</v>
      </c>
      <c r="J126" s="1" t="s">
        <v>13</v>
      </c>
      <c r="K126" s="1" t="s">
        <v>13</v>
      </c>
      <c r="L126" s="1" t="s">
        <v>13</v>
      </c>
      <c r="M126" s="2"/>
    </row>
    <row r="127" spans="1:13">
      <c r="A127" s="2">
        <v>8</v>
      </c>
      <c r="B127" s="2">
        <v>553</v>
      </c>
      <c r="C127" s="2">
        <v>953</v>
      </c>
      <c r="D127" s="9" t="s">
        <v>13</v>
      </c>
      <c r="E127" s="1" t="s">
        <v>16</v>
      </c>
      <c r="F127" s="1" t="s">
        <v>48</v>
      </c>
      <c r="G127" s="6">
        <v>0</v>
      </c>
      <c r="H127" s="6">
        <v>38960024125</v>
      </c>
      <c r="I127" s="6">
        <f t="shared" si="0"/>
        <v>38960024125</v>
      </c>
      <c r="J127" s="1" t="s">
        <v>13</v>
      </c>
      <c r="K127" s="1" t="s">
        <v>13</v>
      </c>
      <c r="L127" s="1" t="s">
        <v>13</v>
      </c>
      <c r="M127" s="2"/>
    </row>
    <row r="128" spans="1:13">
      <c r="A128" s="2">
        <v>10</v>
      </c>
      <c r="B128" s="2">
        <v>553</v>
      </c>
      <c r="C128" s="2">
        <v>953</v>
      </c>
      <c r="D128" s="9" t="s">
        <v>13</v>
      </c>
      <c r="E128" s="1" t="s">
        <v>16</v>
      </c>
      <c r="F128" s="1" t="s">
        <v>49</v>
      </c>
      <c r="G128" s="6">
        <v>0</v>
      </c>
      <c r="H128" s="6">
        <v>130480397806</v>
      </c>
      <c r="I128" s="6">
        <f t="shared" si="0"/>
        <v>130480397806</v>
      </c>
      <c r="J128" s="1" t="s">
        <v>13</v>
      </c>
      <c r="K128" s="1" t="s">
        <v>13</v>
      </c>
      <c r="L128" s="1" t="s">
        <v>13</v>
      </c>
      <c r="M128" s="2"/>
    </row>
    <row r="129" spans="1:13">
      <c r="A129" s="2">
        <v>6</v>
      </c>
      <c r="B129" s="2">
        <v>554</v>
      </c>
      <c r="C129" s="2">
        <v>1019</v>
      </c>
      <c r="D129" s="9" t="s">
        <v>13</v>
      </c>
      <c r="E129" s="1" t="s">
        <v>16</v>
      </c>
      <c r="F129" s="1" t="s">
        <v>50</v>
      </c>
      <c r="G129" s="6">
        <v>0</v>
      </c>
      <c r="H129" s="6">
        <v>63163143031</v>
      </c>
      <c r="I129" s="6">
        <f t="shared" si="0"/>
        <v>63163143031</v>
      </c>
      <c r="J129" s="1" t="s">
        <v>13</v>
      </c>
      <c r="K129" s="1" t="s">
        <v>13</v>
      </c>
      <c r="L129" s="1" t="s">
        <v>13</v>
      </c>
      <c r="M129" s="2"/>
    </row>
    <row r="130" spans="1:13">
      <c r="A130" s="2">
        <v>8</v>
      </c>
      <c r="B130" s="2">
        <v>555</v>
      </c>
      <c r="C130" s="2">
        <v>1021</v>
      </c>
      <c r="D130" s="9" t="s">
        <v>13</v>
      </c>
      <c r="E130" s="1" t="s">
        <v>16</v>
      </c>
      <c r="F130" s="1" t="s">
        <v>51</v>
      </c>
      <c r="G130" s="6">
        <v>0</v>
      </c>
      <c r="H130" s="6">
        <v>776255779939</v>
      </c>
      <c r="I130" s="6">
        <f t="shared" si="0"/>
        <v>776255779939</v>
      </c>
      <c r="J130" s="1" t="s">
        <v>13</v>
      </c>
      <c r="K130" s="1" t="s">
        <v>13</v>
      </c>
      <c r="L130" s="1" t="s">
        <v>13</v>
      </c>
      <c r="M130" s="2"/>
    </row>
    <row r="131" spans="1:13">
      <c r="A131" s="2">
        <v>18</v>
      </c>
      <c r="B131" s="2">
        <v>556</v>
      </c>
      <c r="C131" s="2">
        <v>1034</v>
      </c>
      <c r="D131" s="9" t="s">
        <v>13</v>
      </c>
      <c r="E131" s="1" t="s">
        <v>16</v>
      </c>
      <c r="F131" s="1" t="s">
        <v>52</v>
      </c>
      <c r="G131" s="6">
        <v>0</v>
      </c>
      <c r="H131" s="6">
        <v>243020356594</v>
      </c>
      <c r="I131" s="6">
        <f t="shared" si="0"/>
        <v>243020356594</v>
      </c>
      <c r="J131" s="1" t="s">
        <v>13</v>
      </c>
      <c r="K131" s="1" t="s">
        <v>13</v>
      </c>
      <c r="L131" s="1" t="s">
        <v>13</v>
      </c>
      <c r="M131" s="2"/>
    </row>
    <row r="132" spans="1:13">
      <c r="A132" s="2">
        <v>14</v>
      </c>
      <c r="B132" s="2">
        <v>557</v>
      </c>
      <c r="C132" s="2">
        <v>1037</v>
      </c>
      <c r="D132" s="9" t="s">
        <v>13</v>
      </c>
      <c r="E132" s="1" t="s">
        <v>16</v>
      </c>
      <c r="F132" s="1" t="s">
        <v>53</v>
      </c>
      <c r="G132" s="6">
        <v>0</v>
      </c>
      <c r="H132" s="6">
        <v>243054863855</v>
      </c>
      <c r="I132" s="6">
        <f t="shared" si="0"/>
        <v>243054863855</v>
      </c>
      <c r="J132" s="1" t="s">
        <v>13</v>
      </c>
      <c r="K132" s="1" t="s">
        <v>13</v>
      </c>
      <c r="L132" s="1" t="s">
        <v>13</v>
      </c>
      <c r="M132" s="2"/>
    </row>
    <row r="133" spans="1:13">
      <c r="A133" s="2">
        <v>10</v>
      </c>
      <c r="B133" s="2">
        <v>558</v>
      </c>
      <c r="C133" s="2">
        <v>1038</v>
      </c>
      <c r="D133" s="9" t="s">
        <v>13</v>
      </c>
      <c r="E133" s="1" t="s">
        <v>16</v>
      </c>
      <c r="F133" s="1" t="s">
        <v>54</v>
      </c>
      <c r="G133" s="6">
        <v>0</v>
      </c>
      <c r="H133" s="6">
        <v>355000993757</v>
      </c>
      <c r="I133" s="6">
        <f t="shared" si="0"/>
        <v>355000993757</v>
      </c>
      <c r="J133" s="1" t="s">
        <v>13</v>
      </c>
      <c r="K133" s="1" t="s">
        <v>13</v>
      </c>
      <c r="L133" s="1" t="s">
        <v>13</v>
      </c>
      <c r="M133" s="2"/>
    </row>
    <row r="134" spans="1:13">
      <c r="A134" s="2">
        <v>10</v>
      </c>
      <c r="B134" s="2">
        <v>559</v>
      </c>
      <c r="C134" s="2">
        <v>1039</v>
      </c>
      <c r="D134" s="9" t="s">
        <v>13</v>
      </c>
      <c r="E134" s="1" t="s">
        <v>16</v>
      </c>
      <c r="F134" s="1" t="s">
        <v>55</v>
      </c>
      <c r="G134" s="6">
        <v>0</v>
      </c>
      <c r="H134" s="6">
        <v>170404591500</v>
      </c>
      <c r="I134" s="6">
        <f t="shared" si="0"/>
        <v>170404591500</v>
      </c>
      <c r="J134" s="1" t="s">
        <v>13</v>
      </c>
      <c r="K134" s="1" t="s">
        <v>13</v>
      </c>
      <c r="L134" s="1" t="s">
        <v>13</v>
      </c>
      <c r="M134" s="2"/>
    </row>
    <row r="135" spans="1:13">
      <c r="A135" s="2">
        <v>6</v>
      </c>
      <c r="B135" s="2">
        <v>560</v>
      </c>
      <c r="C135" s="2">
        <v>1040</v>
      </c>
      <c r="D135" s="9" t="s">
        <v>13</v>
      </c>
      <c r="E135" s="1" t="s">
        <v>16</v>
      </c>
      <c r="F135" s="1" t="s">
        <v>56</v>
      </c>
      <c r="G135" s="6">
        <v>0</v>
      </c>
      <c r="H135" s="6">
        <v>66731868000</v>
      </c>
      <c r="I135" s="6">
        <f t="shared" si="0"/>
        <v>66731868000</v>
      </c>
      <c r="J135" s="1" t="s">
        <v>13</v>
      </c>
      <c r="K135" s="1" t="s">
        <v>13</v>
      </c>
      <c r="L135" s="1" t="s">
        <v>13</v>
      </c>
      <c r="M135" s="2"/>
    </row>
    <row r="136" spans="1:13">
      <c r="A136" s="2">
        <v>10</v>
      </c>
      <c r="B136" s="2">
        <v>561</v>
      </c>
      <c r="C136" s="2">
        <v>1047</v>
      </c>
      <c r="D136" s="9" t="s">
        <v>13</v>
      </c>
      <c r="E136" s="1" t="s">
        <v>16</v>
      </c>
      <c r="F136" s="1" t="s">
        <v>57</v>
      </c>
      <c r="G136" s="6">
        <v>0</v>
      </c>
      <c r="H136" s="6">
        <v>289901620304</v>
      </c>
      <c r="I136" s="6">
        <f t="shared" si="0"/>
        <v>289901620304</v>
      </c>
      <c r="J136" s="1" t="s">
        <v>13</v>
      </c>
      <c r="K136" s="1" t="s">
        <v>13</v>
      </c>
      <c r="L136" s="1" t="s">
        <v>13</v>
      </c>
      <c r="M136" s="2"/>
    </row>
    <row r="137" spans="1:13">
      <c r="A137" s="2">
        <v>14</v>
      </c>
      <c r="B137" s="2">
        <v>562</v>
      </c>
      <c r="C137" s="2">
        <v>1050</v>
      </c>
      <c r="D137" s="9" t="s">
        <v>13</v>
      </c>
      <c r="E137" s="1" t="s">
        <v>16</v>
      </c>
      <c r="F137" s="1" t="s">
        <v>58</v>
      </c>
      <c r="G137" s="6">
        <v>0</v>
      </c>
      <c r="H137" s="6">
        <v>115626665175</v>
      </c>
      <c r="I137" s="6">
        <f t="shared" si="0"/>
        <v>115626665175</v>
      </c>
      <c r="J137" s="1" t="s">
        <v>13</v>
      </c>
      <c r="K137" s="1" t="s">
        <v>13</v>
      </c>
      <c r="L137" s="1" t="s">
        <v>13</v>
      </c>
      <c r="M137" s="2"/>
    </row>
    <row r="138" spans="1:13">
      <c r="A138" s="2">
        <v>18</v>
      </c>
      <c r="B138" s="2">
        <v>563</v>
      </c>
      <c r="C138" s="2">
        <v>1056</v>
      </c>
      <c r="D138" s="9" t="s">
        <v>13</v>
      </c>
      <c r="E138" s="1" t="s">
        <v>16</v>
      </c>
      <c r="F138" s="1" t="s">
        <v>59</v>
      </c>
      <c r="G138" s="6">
        <v>0</v>
      </c>
      <c r="H138" s="6">
        <v>132101770351</v>
      </c>
      <c r="I138" s="6">
        <f t="shared" si="0"/>
        <v>132101770351</v>
      </c>
      <c r="J138" s="1" t="s">
        <v>13</v>
      </c>
      <c r="K138" s="1" t="s">
        <v>13</v>
      </c>
      <c r="L138" s="1" t="s">
        <v>13</v>
      </c>
      <c r="M138" s="2"/>
    </row>
    <row r="139" spans="1:13">
      <c r="A139" s="2">
        <v>6</v>
      </c>
      <c r="B139" s="2">
        <v>564</v>
      </c>
      <c r="C139" s="2">
        <v>1057</v>
      </c>
      <c r="D139" s="9" t="s">
        <v>13</v>
      </c>
      <c r="E139" s="1" t="s">
        <v>16</v>
      </c>
      <c r="F139" s="1" t="s">
        <v>60</v>
      </c>
      <c r="G139" s="6">
        <v>0</v>
      </c>
      <c r="H139" s="6">
        <v>79470433446</v>
      </c>
      <c r="I139" s="6">
        <f t="shared" si="0"/>
        <v>79470433446</v>
      </c>
      <c r="J139" s="1" t="s">
        <v>13</v>
      </c>
      <c r="K139" s="1" t="s">
        <v>13</v>
      </c>
      <c r="L139" s="1" t="s">
        <v>13</v>
      </c>
      <c r="M139" s="2"/>
    </row>
    <row r="140" spans="1:13">
      <c r="A140" s="2">
        <v>6</v>
      </c>
      <c r="B140" s="2">
        <v>565</v>
      </c>
      <c r="C140" s="2">
        <v>1104</v>
      </c>
      <c r="D140" s="9" t="s">
        <v>13</v>
      </c>
      <c r="E140" s="1" t="s">
        <v>16</v>
      </c>
      <c r="F140" s="1" t="s">
        <v>61</v>
      </c>
      <c r="G140" s="6">
        <v>0</v>
      </c>
      <c r="H140" s="6">
        <v>221748241680</v>
      </c>
      <c r="I140" s="6">
        <f t="shared" si="0"/>
        <v>221748241680</v>
      </c>
      <c r="J140" s="1" t="s">
        <v>13</v>
      </c>
      <c r="K140" s="1" t="s">
        <v>13</v>
      </c>
      <c r="L140" s="1" t="s">
        <v>13</v>
      </c>
      <c r="M140" s="2"/>
    </row>
    <row r="141" spans="1:13">
      <c r="A141" s="2">
        <v>6</v>
      </c>
      <c r="B141" s="2">
        <v>566</v>
      </c>
      <c r="C141" s="2">
        <v>1105</v>
      </c>
      <c r="D141" s="9" t="s">
        <v>13</v>
      </c>
      <c r="E141" s="1" t="s">
        <v>16</v>
      </c>
      <c r="F141" s="1" t="s">
        <v>62</v>
      </c>
      <c r="G141" s="6">
        <v>0</v>
      </c>
      <c r="H141" s="6">
        <v>489917106495</v>
      </c>
      <c r="I141" s="6">
        <f t="shared" si="0"/>
        <v>489917106495</v>
      </c>
      <c r="J141" s="1" t="s">
        <v>13</v>
      </c>
      <c r="K141" s="1" t="s">
        <v>13</v>
      </c>
      <c r="L141" s="1" t="s">
        <v>13</v>
      </c>
      <c r="M141" s="2"/>
    </row>
    <row r="142" spans="1:13">
      <c r="A142" s="2">
        <v>12</v>
      </c>
      <c r="B142" s="2">
        <v>567</v>
      </c>
      <c r="C142" s="2">
        <v>1106</v>
      </c>
      <c r="D142" s="9" t="s">
        <v>13</v>
      </c>
      <c r="E142" s="1" t="s">
        <v>16</v>
      </c>
      <c r="F142" s="1" t="s">
        <v>63</v>
      </c>
      <c r="G142" s="6">
        <v>0</v>
      </c>
      <c r="H142" s="6">
        <v>756300173360</v>
      </c>
      <c r="I142" s="6">
        <f t="shared" si="0"/>
        <v>756300173360</v>
      </c>
      <c r="J142" s="1" t="s">
        <v>13</v>
      </c>
      <c r="K142" s="1" t="s">
        <v>13</v>
      </c>
      <c r="L142" s="1" t="s">
        <v>13</v>
      </c>
      <c r="M142" s="2"/>
    </row>
    <row r="143" spans="1:13">
      <c r="A143" s="2">
        <v>10</v>
      </c>
      <c r="B143" s="2">
        <v>568</v>
      </c>
      <c r="C143" s="2">
        <v>1109</v>
      </c>
      <c r="D143" s="9" t="s">
        <v>13</v>
      </c>
      <c r="E143" s="1" t="s">
        <v>16</v>
      </c>
      <c r="F143" s="1" t="s">
        <v>64</v>
      </c>
      <c r="G143" s="6">
        <v>0</v>
      </c>
      <c r="H143" s="6">
        <v>394481465547</v>
      </c>
      <c r="I143" s="6">
        <f t="shared" si="0"/>
        <v>394481465547</v>
      </c>
      <c r="J143" s="1" t="s">
        <v>13</v>
      </c>
      <c r="K143" s="1" t="s">
        <v>13</v>
      </c>
      <c r="L143" s="1" t="s">
        <v>13</v>
      </c>
      <c r="M143" s="2"/>
    </row>
    <row r="144" spans="1:13">
      <c r="A144" s="2">
        <v>10</v>
      </c>
      <c r="B144" s="2">
        <v>569</v>
      </c>
      <c r="C144" s="2">
        <v>1131</v>
      </c>
      <c r="D144" s="9" t="s">
        <v>13</v>
      </c>
      <c r="E144" s="1" t="s">
        <v>16</v>
      </c>
      <c r="F144" s="1" t="s">
        <v>65</v>
      </c>
      <c r="G144" s="6">
        <v>0</v>
      </c>
      <c r="H144" s="6">
        <v>27750923964</v>
      </c>
      <c r="I144" s="6">
        <f t="shared" si="0"/>
        <v>27750923964</v>
      </c>
      <c r="J144" s="1" t="s">
        <v>13</v>
      </c>
      <c r="K144" s="1" t="s">
        <v>13</v>
      </c>
      <c r="L144" s="1" t="s">
        <v>13</v>
      </c>
      <c r="M144" s="2"/>
    </row>
    <row r="145" spans="1:13">
      <c r="A145" s="2">
        <v>8</v>
      </c>
      <c r="B145" s="2">
        <v>570</v>
      </c>
      <c r="C145" s="2">
        <v>1132</v>
      </c>
      <c r="D145" s="9" t="s">
        <v>13</v>
      </c>
      <c r="E145" s="1" t="s">
        <v>16</v>
      </c>
      <c r="F145" s="1" t="s">
        <v>66</v>
      </c>
      <c r="G145" s="6">
        <v>0</v>
      </c>
      <c r="H145" s="6">
        <v>317349499473</v>
      </c>
      <c r="I145" s="6">
        <f t="shared" si="0"/>
        <v>317349499473</v>
      </c>
      <c r="J145" s="1" t="s">
        <v>13</v>
      </c>
      <c r="K145" s="1" t="s">
        <v>13</v>
      </c>
      <c r="L145" s="1" t="s">
        <v>13</v>
      </c>
      <c r="M145" s="2"/>
    </row>
    <row r="146" spans="1:13">
      <c r="A146" s="2">
        <v>8</v>
      </c>
      <c r="B146" s="2">
        <v>571</v>
      </c>
      <c r="C146" s="2">
        <v>1133</v>
      </c>
      <c r="D146" s="9" t="s">
        <v>13</v>
      </c>
      <c r="E146" s="1" t="s">
        <v>16</v>
      </c>
      <c r="F146" s="1" t="s">
        <v>67</v>
      </c>
      <c r="G146" s="6">
        <v>0</v>
      </c>
      <c r="H146" s="6">
        <v>317349499473</v>
      </c>
      <c r="I146" s="6">
        <f t="shared" si="0"/>
        <v>317349499473</v>
      </c>
      <c r="J146" s="1" t="s">
        <v>13</v>
      </c>
      <c r="K146" s="1" t="s">
        <v>13</v>
      </c>
      <c r="L146" s="1" t="s">
        <v>13</v>
      </c>
      <c r="M146" s="2"/>
    </row>
    <row r="147" spans="1:13">
      <c r="A147" s="2">
        <v>10</v>
      </c>
      <c r="B147" s="2">
        <v>572</v>
      </c>
      <c r="C147" s="2">
        <v>1136</v>
      </c>
      <c r="D147" s="9" t="s">
        <v>13</v>
      </c>
      <c r="E147" s="1" t="s">
        <v>16</v>
      </c>
      <c r="F147" s="1" t="s">
        <v>68</v>
      </c>
      <c r="G147" s="6">
        <v>0</v>
      </c>
      <c r="H147" s="6">
        <v>155335500302</v>
      </c>
      <c r="I147" s="6">
        <f t="shared" si="0"/>
        <v>155335500302</v>
      </c>
      <c r="J147" s="1" t="s">
        <v>13</v>
      </c>
      <c r="K147" s="1" t="s">
        <v>13</v>
      </c>
      <c r="L147" s="1" t="s">
        <v>13</v>
      </c>
      <c r="M147" s="2"/>
    </row>
    <row r="148" spans="1:13">
      <c r="A148" s="2">
        <v>10</v>
      </c>
      <c r="B148" s="2">
        <v>626</v>
      </c>
      <c r="C148" s="2">
        <v>1120</v>
      </c>
      <c r="D148" s="9" t="s">
        <v>13</v>
      </c>
      <c r="E148" s="1" t="s">
        <v>69</v>
      </c>
      <c r="F148" s="1" t="s">
        <v>70</v>
      </c>
      <c r="G148" s="6">
        <v>0</v>
      </c>
      <c r="H148" s="6">
        <v>57587960151</v>
      </c>
      <c r="I148" s="6">
        <f t="shared" si="0"/>
        <v>57587960151</v>
      </c>
      <c r="J148" s="1" t="s">
        <v>13</v>
      </c>
      <c r="K148" s="1" t="s">
        <v>13</v>
      </c>
      <c r="L148" s="1" t="s">
        <v>13</v>
      </c>
      <c r="M148" s="2"/>
    </row>
    <row r="149" spans="1:13">
      <c r="A149" s="2">
        <v>6</v>
      </c>
      <c r="B149" s="2">
        <v>627</v>
      </c>
      <c r="C149" s="2">
        <v>1119</v>
      </c>
      <c r="D149" s="9" t="s">
        <v>13</v>
      </c>
      <c r="E149" s="1" t="s">
        <v>69</v>
      </c>
      <c r="F149" s="1" t="s">
        <v>71</v>
      </c>
      <c r="G149" s="6">
        <v>0</v>
      </c>
      <c r="H149" s="6">
        <v>118858500000</v>
      </c>
      <c r="I149" s="6">
        <f t="shared" si="0"/>
        <v>118858500000</v>
      </c>
      <c r="J149" s="1" t="s">
        <v>13</v>
      </c>
      <c r="K149" s="1" t="s">
        <v>13</v>
      </c>
      <c r="L149" s="1" t="s">
        <v>13</v>
      </c>
      <c r="M149" s="2"/>
    </row>
    <row r="150" spans="1:13">
      <c r="A150" s="2">
        <v>14</v>
      </c>
      <c r="B150" s="2">
        <v>628</v>
      </c>
      <c r="C150" s="2">
        <v>1117</v>
      </c>
      <c r="D150" s="9" t="s">
        <v>13</v>
      </c>
      <c r="E150" s="1" t="s">
        <v>69</v>
      </c>
      <c r="F150" s="1" t="s">
        <v>72</v>
      </c>
      <c r="G150" s="6">
        <v>0</v>
      </c>
      <c r="H150" s="6">
        <v>632378717426</v>
      </c>
      <c r="I150" s="6">
        <f t="shared" si="0"/>
        <v>632378717426</v>
      </c>
      <c r="J150" s="1" t="s">
        <v>13</v>
      </c>
      <c r="K150" s="1" t="s">
        <v>13</v>
      </c>
      <c r="L150" s="1" t="s">
        <v>13</v>
      </c>
      <c r="M150" s="2"/>
    </row>
    <row r="151" spans="1:13">
      <c r="A151" s="2">
        <v>6</v>
      </c>
      <c r="B151" s="2">
        <v>629</v>
      </c>
      <c r="C151" s="2">
        <v>1123</v>
      </c>
      <c r="D151" s="9" t="s">
        <v>13</v>
      </c>
      <c r="E151" s="1" t="s">
        <v>69</v>
      </c>
      <c r="F151" s="1" t="s">
        <v>73</v>
      </c>
      <c r="G151" s="6">
        <v>0</v>
      </c>
      <c r="H151" s="6">
        <v>187997776299</v>
      </c>
      <c r="I151" s="6">
        <f t="shared" si="0"/>
        <v>187997776299</v>
      </c>
      <c r="J151" s="1" t="s">
        <v>13</v>
      </c>
      <c r="K151" s="1" t="s">
        <v>13</v>
      </c>
      <c r="L151" s="1" t="s">
        <v>13</v>
      </c>
      <c r="M151" s="2"/>
    </row>
    <row r="152" spans="1:13">
      <c r="A152" s="2">
        <v>8</v>
      </c>
      <c r="B152" s="2">
        <v>630</v>
      </c>
      <c r="C152" s="2">
        <v>1134</v>
      </c>
      <c r="D152" s="9" t="s">
        <v>13</v>
      </c>
      <c r="E152" s="1" t="s">
        <v>69</v>
      </c>
      <c r="F152" s="1" t="s">
        <v>74</v>
      </c>
      <c r="G152" s="6">
        <v>0</v>
      </c>
      <c r="H152" s="6">
        <v>285485066336</v>
      </c>
      <c r="I152" s="6">
        <f t="shared" si="0"/>
        <v>285485066336</v>
      </c>
      <c r="J152" s="1" t="s">
        <v>13</v>
      </c>
      <c r="K152" s="1" t="s">
        <v>13</v>
      </c>
      <c r="L152" s="1" t="s">
        <v>13</v>
      </c>
      <c r="M152" s="2"/>
    </row>
    <row r="153" spans="1:13">
      <c r="A153" s="2">
        <v>6</v>
      </c>
      <c r="B153" s="2">
        <v>631</v>
      </c>
      <c r="C153" s="2">
        <v>1135</v>
      </c>
      <c r="D153" s="9" t="s">
        <v>13</v>
      </c>
      <c r="E153" s="1" t="s">
        <v>69</v>
      </c>
      <c r="F153" s="1" t="s">
        <v>75</v>
      </c>
      <c r="G153" s="6">
        <v>0</v>
      </c>
      <c r="H153" s="6">
        <v>547249018851</v>
      </c>
      <c r="I153" s="6">
        <f t="shared" si="0"/>
        <v>547249018851</v>
      </c>
      <c r="J153" s="1" t="s">
        <v>13</v>
      </c>
      <c r="K153" s="1" t="s">
        <v>13</v>
      </c>
      <c r="L153" s="1" t="s">
        <v>13</v>
      </c>
      <c r="M153" s="2"/>
    </row>
    <row r="154" spans="1:13">
      <c r="A154" s="2">
        <v>6</v>
      </c>
      <c r="B154" s="2">
        <v>632</v>
      </c>
      <c r="C154" s="2">
        <v>1137</v>
      </c>
      <c r="D154" s="9" t="s">
        <v>13</v>
      </c>
      <c r="E154" s="1" t="s">
        <v>69</v>
      </c>
      <c r="F154" s="1" t="s">
        <v>76</v>
      </c>
      <c r="G154" s="6">
        <v>0</v>
      </c>
      <c r="H154" s="6">
        <v>215692519950</v>
      </c>
      <c r="I154" s="6">
        <f t="shared" si="0"/>
        <v>215692519950</v>
      </c>
      <c r="J154" s="1" t="s">
        <v>13</v>
      </c>
      <c r="K154" s="1" t="s">
        <v>13</v>
      </c>
      <c r="L154" s="1" t="s">
        <v>13</v>
      </c>
      <c r="M154" s="2"/>
    </row>
    <row r="155" spans="1:13">
      <c r="A155" s="2">
        <v>10</v>
      </c>
      <c r="B155" s="2">
        <v>633</v>
      </c>
      <c r="C155" s="2">
        <v>1138</v>
      </c>
      <c r="D155" s="9" t="s">
        <v>13</v>
      </c>
      <c r="E155" s="1" t="s">
        <v>69</v>
      </c>
      <c r="F155" s="1" t="s">
        <v>77</v>
      </c>
      <c r="G155" s="6">
        <v>0</v>
      </c>
      <c r="H155" s="6">
        <v>68673800000</v>
      </c>
      <c r="I155" s="6">
        <f t="shared" si="0"/>
        <v>68673800000</v>
      </c>
      <c r="J155" s="1" t="s">
        <v>13</v>
      </c>
      <c r="K155" s="1" t="s">
        <v>13</v>
      </c>
      <c r="L155" s="1" t="s">
        <v>13</v>
      </c>
      <c r="M155" s="2"/>
    </row>
    <row r="156" spans="1:13">
      <c r="A156" s="2">
        <v>14</v>
      </c>
      <c r="B156" s="2">
        <v>634</v>
      </c>
      <c r="C156" s="2">
        <v>1139</v>
      </c>
      <c r="D156" s="9" t="s">
        <v>13</v>
      </c>
      <c r="E156" s="1" t="s">
        <v>69</v>
      </c>
      <c r="F156" s="1" t="s">
        <v>78</v>
      </c>
      <c r="G156" s="6">
        <v>0</v>
      </c>
      <c r="H156" s="6">
        <v>501573361320</v>
      </c>
      <c r="I156" s="6">
        <f t="shared" si="0"/>
        <v>501573361320</v>
      </c>
      <c r="J156" s="1" t="s">
        <v>13</v>
      </c>
      <c r="K156" s="1" t="s">
        <v>13</v>
      </c>
      <c r="L156" s="1" t="s">
        <v>13</v>
      </c>
      <c r="M156" s="2"/>
    </row>
    <row r="157" spans="1:13">
      <c r="A157" s="2">
        <v>12</v>
      </c>
      <c r="B157" s="2">
        <v>635</v>
      </c>
      <c r="C157" s="2">
        <v>1140</v>
      </c>
      <c r="D157" s="9" t="s">
        <v>13</v>
      </c>
      <c r="E157" s="1" t="s">
        <v>69</v>
      </c>
      <c r="F157" s="1" t="s">
        <v>79</v>
      </c>
      <c r="G157" s="6">
        <v>0</v>
      </c>
      <c r="H157" s="6">
        <v>281708313728</v>
      </c>
      <c r="I157" s="6">
        <f t="shared" si="0"/>
        <v>281708313728</v>
      </c>
      <c r="J157" s="1" t="s">
        <v>13</v>
      </c>
      <c r="K157" s="1" t="s">
        <v>13</v>
      </c>
      <c r="L157" s="1" t="s">
        <v>13</v>
      </c>
      <c r="M157" s="2"/>
    </row>
    <row r="158" spans="1:13">
      <c r="A158" s="2">
        <v>6</v>
      </c>
      <c r="B158" s="2">
        <v>938</v>
      </c>
      <c r="C158" s="2">
        <v>1210</v>
      </c>
      <c r="D158" s="9" t="s">
        <v>13</v>
      </c>
      <c r="E158" s="1" t="s">
        <v>80</v>
      </c>
      <c r="F158" s="1" t="s">
        <v>81</v>
      </c>
      <c r="G158" s="6">
        <v>0</v>
      </c>
      <c r="H158" s="6">
        <v>227806240187</v>
      </c>
      <c r="I158" s="6">
        <f t="shared" si="0"/>
        <v>227806240187</v>
      </c>
      <c r="J158" s="1" t="s">
        <v>13</v>
      </c>
      <c r="K158" s="1" t="s">
        <v>13</v>
      </c>
      <c r="L158" s="1" t="s">
        <v>13</v>
      </c>
      <c r="M158" s="2"/>
    </row>
    <row r="159" spans="1:13">
      <c r="G159" s="7">
        <f>SUM(G2:G158)</f>
        <v>1239520980571</v>
      </c>
      <c r="H159" s="7">
        <f>SUM(H2:H158)</f>
        <v>32710457834439</v>
      </c>
      <c r="I159" s="7">
        <f>SUM(I2:I158)</f>
        <v>31470936853868</v>
      </c>
    </row>
    <row r="161" spans="8:8">
      <c r="H161" s="7">
        <f>H159-G159</f>
        <v>31470936853868</v>
      </c>
    </row>
  </sheetData>
  <mergeCells count="84">
    <mergeCell ref="I25:I26"/>
    <mergeCell ref="I2:I3"/>
    <mergeCell ref="I4:I5"/>
    <mergeCell ref="I6:I7"/>
    <mergeCell ref="I8:I9"/>
    <mergeCell ref="I10:I11"/>
    <mergeCell ref="I12:I14"/>
    <mergeCell ref="I15:I16"/>
    <mergeCell ref="I17:I18"/>
    <mergeCell ref="I19:I20"/>
    <mergeCell ref="I21:I22"/>
    <mergeCell ref="I23:I24"/>
    <mergeCell ref="I53:I54"/>
    <mergeCell ref="I27:I28"/>
    <mergeCell ref="I29:I30"/>
    <mergeCell ref="I31:I34"/>
    <mergeCell ref="I35:I36"/>
    <mergeCell ref="I37:I38"/>
    <mergeCell ref="I39:I40"/>
    <mergeCell ref="I87:I88"/>
    <mergeCell ref="I90:I95"/>
    <mergeCell ref="I67:I68"/>
    <mergeCell ref="I69:I70"/>
    <mergeCell ref="I71:I72"/>
    <mergeCell ref="I73:I74"/>
    <mergeCell ref="I75:I76"/>
    <mergeCell ref="I77:I78"/>
    <mergeCell ref="D12:D14"/>
    <mergeCell ref="I79:I80"/>
    <mergeCell ref="I81:I82"/>
    <mergeCell ref="I83:I84"/>
    <mergeCell ref="I85:I86"/>
    <mergeCell ref="I55:I56"/>
    <mergeCell ref="I57:I58"/>
    <mergeCell ref="I59:I60"/>
    <mergeCell ref="I61:I62"/>
    <mergeCell ref="I63:I64"/>
    <mergeCell ref="I65:I66"/>
    <mergeCell ref="I41:I42"/>
    <mergeCell ref="I43:I46"/>
    <mergeCell ref="I47:I48"/>
    <mergeCell ref="I49:I50"/>
    <mergeCell ref="I51:I52"/>
    <mergeCell ref="D2:D3"/>
    <mergeCell ref="D4:D5"/>
    <mergeCell ref="D6:D7"/>
    <mergeCell ref="D8:D9"/>
    <mergeCell ref="D10:D11"/>
    <mergeCell ref="D39:D40"/>
    <mergeCell ref="D15:D16"/>
    <mergeCell ref="D17:D18"/>
    <mergeCell ref="D19:D20"/>
    <mergeCell ref="D21:D22"/>
    <mergeCell ref="D23:D24"/>
    <mergeCell ref="D25:D26"/>
    <mergeCell ref="D27:D28"/>
    <mergeCell ref="D29:D30"/>
    <mergeCell ref="D31:D34"/>
    <mergeCell ref="D35:D36"/>
    <mergeCell ref="D37:D38"/>
    <mergeCell ref="D65:D66"/>
    <mergeCell ref="D41:D42"/>
    <mergeCell ref="D43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90:D95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0"/>
  <sheetViews>
    <sheetView rightToLeft="1" topLeftCell="D75" workbookViewId="0">
      <selection activeCell="F53" sqref="F53"/>
    </sheetView>
  </sheetViews>
  <sheetFormatPr defaultRowHeight="12.75"/>
  <cols>
    <col min="1" max="1" width="13.28515625" customWidth="1"/>
    <col min="2" max="3" width="12.28515625" customWidth="1"/>
    <col min="4" max="4" width="13.28515625" customWidth="1"/>
    <col min="5" max="5" width="8.28515625" customWidth="1"/>
    <col min="6" max="6" width="201.140625" bestFit="1" customWidth="1"/>
    <col min="7" max="7" width="9.28515625" customWidth="1"/>
    <col min="8" max="8" width="17.5703125" bestFit="1" customWidth="1"/>
    <col min="9" max="9" width="16.28515625" customWidth="1"/>
    <col min="10" max="11" width="15.28515625" customWidth="1"/>
    <col min="12" max="12" width="12.28515625" customWidth="1"/>
    <col min="13" max="13" width="11.28515625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>
      <c r="A2" s="2">
        <v>231</v>
      </c>
      <c r="B2" s="2">
        <v>1</v>
      </c>
      <c r="C2" s="2">
        <v>579</v>
      </c>
      <c r="D2" s="1" t="s">
        <v>13</v>
      </c>
      <c r="E2" s="1" t="s">
        <v>82</v>
      </c>
      <c r="F2" s="1" t="s">
        <v>83</v>
      </c>
      <c r="G2" s="2">
        <v>0</v>
      </c>
      <c r="H2" s="2">
        <v>230481300000</v>
      </c>
      <c r="I2" s="1" t="s">
        <v>13</v>
      </c>
      <c r="J2" s="1" t="s">
        <v>13</v>
      </c>
      <c r="K2" s="1" t="s">
        <v>13</v>
      </c>
      <c r="L2" s="1" t="s">
        <v>13</v>
      </c>
      <c r="M2" s="2"/>
    </row>
    <row r="3" spans="1:13">
      <c r="A3" s="2">
        <v>232</v>
      </c>
      <c r="B3" s="2">
        <v>1</v>
      </c>
      <c r="C3" s="2">
        <v>579</v>
      </c>
      <c r="D3" s="1" t="s">
        <v>13</v>
      </c>
      <c r="E3" s="1" t="s">
        <v>82</v>
      </c>
      <c r="F3" s="1" t="s">
        <v>84</v>
      </c>
      <c r="G3" s="2">
        <v>0</v>
      </c>
      <c r="H3" s="2">
        <v>105049300000</v>
      </c>
      <c r="I3" s="1" t="s">
        <v>13</v>
      </c>
      <c r="J3" s="1" t="s">
        <v>13</v>
      </c>
      <c r="K3" s="1" t="s">
        <v>13</v>
      </c>
      <c r="L3" s="1" t="s">
        <v>13</v>
      </c>
      <c r="M3" s="2"/>
    </row>
    <row r="4" spans="1:13">
      <c r="A4" s="2">
        <v>233</v>
      </c>
      <c r="B4" s="2">
        <v>1</v>
      </c>
      <c r="C4" s="2">
        <v>579</v>
      </c>
      <c r="D4" s="1" t="s">
        <v>13</v>
      </c>
      <c r="E4" s="1" t="s">
        <v>82</v>
      </c>
      <c r="F4" s="1" t="s">
        <v>85</v>
      </c>
      <c r="G4" s="2">
        <v>0</v>
      </c>
      <c r="H4" s="2">
        <v>24248655351</v>
      </c>
      <c r="I4" s="1" t="s">
        <v>13</v>
      </c>
      <c r="J4" s="1" t="s">
        <v>13</v>
      </c>
      <c r="K4" s="1" t="s">
        <v>13</v>
      </c>
      <c r="L4" s="1" t="s">
        <v>13</v>
      </c>
      <c r="M4" s="2"/>
    </row>
    <row r="5" spans="1:13">
      <c r="A5" s="2">
        <v>234</v>
      </c>
      <c r="B5" s="2">
        <v>1</v>
      </c>
      <c r="C5" s="2">
        <v>579</v>
      </c>
      <c r="D5" s="1" t="s">
        <v>13</v>
      </c>
      <c r="E5" s="1" t="s">
        <v>82</v>
      </c>
      <c r="F5" s="1" t="s">
        <v>86</v>
      </c>
      <c r="G5" s="2">
        <v>0</v>
      </c>
      <c r="H5" s="2">
        <v>162277650000</v>
      </c>
      <c r="I5" s="1" t="s">
        <v>13</v>
      </c>
      <c r="J5" s="1" t="s">
        <v>13</v>
      </c>
      <c r="K5" s="1" t="s">
        <v>13</v>
      </c>
      <c r="L5" s="1" t="s">
        <v>13</v>
      </c>
      <c r="M5" s="2"/>
    </row>
    <row r="6" spans="1:13">
      <c r="A6" s="2">
        <v>235</v>
      </c>
      <c r="B6" s="2">
        <v>1</v>
      </c>
      <c r="C6" s="2">
        <v>579</v>
      </c>
      <c r="D6" s="1" t="s">
        <v>13</v>
      </c>
      <c r="E6" s="1" t="s">
        <v>82</v>
      </c>
      <c r="F6" s="1" t="s">
        <v>87</v>
      </c>
      <c r="G6" s="2">
        <v>0</v>
      </c>
      <c r="H6" s="2">
        <v>691897179890</v>
      </c>
      <c r="I6" s="1" t="s">
        <v>13</v>
      </c>
      <c r="J6" s="1" t="s">
        <v>13</v>
      </c>
      <c r="K6" s="1" t="s">
        <v>13</v>
      </c>
      <c r="L6" s="1" t="s">
        <v>13</v>
      </c>
      <c r="M6" s="2"/>
    </row>
    <row r="7" spans="1:13">
      <c r="A7" s="2">
        <v>236</v>
      </c>
      <c r="B7" s="2">
        <v>1</v>
      </c>
      <c r="C7" s="2">
        <v>579</v>
      </c>
      <c r="D7" s="1" t="s">
        <v>13</v>
      </c>
      <c r="E7" s="1" t="s">
        <v>82</v>
      </c>
      <c r="F7" s="1" t="s">
        <v>88</v>
      </c>
      <c r="G7" s="2">
        <v>0</v>
      </c>
      <c r="H7" s="2">
        <v>31547559110</v>
      </c>
      <c r="I7" s="1" t="s">
        <v>13</v>
      </c>
      <c r="J7" s="1" t="s">
        <v>13</v>
      </c>
      <c r="K7" s="1" t="s">
        <v>13</v>
      </c>
      <c r="L7" s="1" t="s">
        <v>13</v>
      </c>
      <c r="M7" s="2"/>
    </row>
    <row r="8" spans="1:13">
      <c r="A8" s="2">
        <v>237</v>
      </c>
      <c r="B8" s="2">
        <v>1</v>
      </c>
      <c r="C8" s="2">
        <v>579</v>
      </c>
      <c r="D8" s="1" t="s">
        <v>13</v>
      </c>
      <c r="E8" s="1" t="s">
        <v>82</v>
      </c>
      <c r="F8" s="1" t="s">
        <v>89</v>
      </c>
      <c r="G8" s="2">
        <v>0</v>
      </c>
      <c r="H8" s="2">
        <v>9857544090</v>
      </c>
      <c r="I8" s="1" t="s">
        <v>13</v>
      </c>
      <c r="J8" s="1" t="s">
        <v>13</v>
      </c>
      <c r="K8" s="1" t="s">
        <v>13</v>
      </c>
      <c r="L8" s="1" t="s">
        <v>13</v>
      </c>
      <c r="M8" s="2"/>
    </row>
    <row r="9" spans="1:13">
      <c r="A9" s="2">
        <v>238</v>
      </c>
      <c r="B9" s="2">
        <v>1</v>
      </c>
      <c r="C9" s="2">
        <v>579</v>
      </c>
      <c r="D9" s="1" t="s">
        <v>13</v>
      </c>
      <c r="E9" s="1" t="s">
        <v>82</v>
      </c>
      <c r="F9" s="1" t="s">
        <v>90</v>
      </c>
      <c r="G9" s="2">
        <v>0</v>
      </c>
      <c r="H9" s="2">
        <v>135078504750</v>
      </c>
      <c r="I9" s="1" t="s">
        <v>13</v>
      </c>
      <c r="J9" s="1" t="s">
        <v>13</v>
      </c>
      <c r="K9" s="1" t="s">
        <v>13</v>
      </c>
      <c r="L9" s="1" t="s">
        <v>13</v>
      </c>
      <c r="M9" s="2"/>
    </row>
    <row r="10" spans="1:13">
      <c r="A10" s="2">
        <v>239</v>
      </c>
      <c r="B10" s="2">
        <v>1</v>
      </c>
      <c r="C10" s="2">
        <v>579</v>
      </c>
      <c r="D10" s="1" t="s">
        <v>13</v>
      </c>
      <c r="E10" s="1" t="s">
        <v>82</v>
      </c>
      <c r="F10" s="1" t="s">
        <v>91</v>
      </c>
      <c r="G10" s="2">
        <v>0</v>
      </c>
      <c r="H10" s="2">
        <v>9407400000</v>
      </c>
      <c r="I10" s="1" t="s">
        <v>13</v>
      </c>
      <c r="J10" s="1" t="s">
        <v>13</v>
      </c>
      <c r="K10" s="1" t="s">
        <v>13</v>
      </c>
      <c r="L10" s="1" t="s">
        <v>13</v>
      </c>
      <c r="M10" s="2"/>
    </row>
    <row r="11" spans="1:13">
      <c r="A11" s="2">
        <v>240</v>
      </c>
      <c r="B11" s="2">
        <v>1</v>
      </c>
      <c r="C11" s="2">
        <v>579</v>
      </c>
      <c r="D11" s="1" t="s">
        <v>13</v>
      </c>
      <c r="E11" s="1" t="s">
        <v>82</v>
      </c>
      <c r="F11" s="1" t="s">
        <v>92</v>
      </c>
      <c r="G11" s="2">
        <v>0</v>
      </c>
      <c r="H11" s="2">
        <v>13361377257</v>
      </c>
      <c r="I11" s="1" t="s">
        <v>13</v>
      </c>
      <c r="J11" s="1" t="s">
        <v>13</v>
      </c>
      <c r="K11" s="1" t="s">
        <v>13</v>
      </c>
      <c r="L11" s="1" t="s">
        <v>13</v>
      </c>
      <c r="M11" s="2"/>
    </row>
    <row r="12" spans="1:13">
      <c r="A12" s="2">
        <v>241</v>
      </c>
      <c r="B12" s="2">
        <v>1</v>
      </c>
      <c r="C12" s="2">
        <v>579</v>
      </c>
      <c r="D12" s="1" t="s">
        <v>13</v>
      </c>
      <c r="E12" s="1" t="s">
        <v>82</v>
      </c>
      <c r="F12" s="1" t="s">
        <v>93</v>
      </c>
      <c r="G12" s="2">
        <v>0</v>
      </c>
      <c r="H12" s="2">
        <v>30833664450</v>
      </c>
      <c r="I12" s="1" t="s">
        <v>13</v>
      </c>
      <c r="J12" s="1" t="s">
        <v>13</v>
      </c>
      <c r="K12" s="1" t="s">
        <v>13</v>
      </c>
      <c r="L12" s="1" t="s">
        <v>13</v>
      </c>
      <c r="M12" s="2"/>
    </row>
    <row r="13" spans="1:13">
      <c r="A13" s="2">
        <v>242</v>
      </c>
      <c r="B13" s="2">
        <v>1</v>
      </c>
      <c r="C13" s="2">
        <v>579</v>
      </c>
      <c r="D13" s="1" t="s">
        <v>13</v>
      </c>
      <c r="E13" s="1" t="s">
        <v>82</v>
      </c>
      <c r="F13" s="1" t="s">
        <v>94</v>
      </c>
      <c r="G13" s="2">
        <v>0</v>
      </c>
      <c r="H13" s="2">
        <v>2351850000000</v>
      </c>
      <c r="I13" s="1" t="s">
        <v>13</v>
      </c>
      <c r="J13" s="1" t="s">
        <v>13</v>
      </c>
      <c r="K13" s="1" t="s">
        <v>13</v>
      </c>
      <c r="L13" s="1" t="s">
        <v>13</v>
      </c>
      <c r="M13" s="2"/>
    </row>
    <row r="14" spans="1:13">
      <c r="A14" s="2">
        <v>243</v>
      </c>
      <c r="B14" s="2">
        <v>1</v>
      </c>
      <c r="C14" s="2">
        <v>579</v>
      </c>
      <c r="D14" s="1" t="s">
        <v>13</v>
      </c>
      <c r="E14" s="1" t="s">
        <v>82</v>
      </c>
      <c r="F14" s="1" t="s">
        <v>95</v>
      </c>
      <c r="G14" s="2">
        <v>0</v>
      </c>
      <c r="H14" s="2">
        <v>118687678150</v>
      </c>
      <c r="I14" s="1" t="s">
        <v>13</v>
      </c>
      <c r="J14" s="1" t="s">
        <v>13</v>
      </c>
      <c r="K14" s="1" t="s">
        <v>13</v>
      </c>
      <c r="L14" s="1" t="s">
        <v>13</v>
      </c>
      <c r="M14" s="2"/>
    </row>
    <row r="15" spans="1:13">
      <c r="A15" s="2">
        <v>244</v>
      </c>
      <c r="B15" s="2">
        <v>1</v>
      </c>
      <c r="C15" s="2">
        <v>579</v>
      </c>
      <c r="D15" s="1" t="s">
        <v>13</v>
      </c>
      <c r="E15" s="1" t="s">
        <v>82</v>
      </c>
      <c r="F15" s="1" t="s">
        <v>96</v>
      </c>
      <c r="G15" s="2">
        <v>0</v>
      </c>
      <c r="H15" s="2">
        <v>56042487650</v>
      </c>
      <c r="I15" s="1" t="s">
        <v>13</v>
      </c>
      <c r="J15" s="1" t="s">
        <v>13</v>
      </c>
      <c r="K15" s="1" t="s">
        <v>13</v>
      </c>
      <c r="L15" s="1" t="s">
        <v>13</v>
      </c>
      <c r="M15" s="2"/>
    </row>
    <row r="16" spans="1:13">
      <c r="A16" s="2">
        <v>245</v>
      </c>
      <c r="B16" s="2">
        <v>1</v>
      </c>
      <c r="C16" s="2">
        <v>579</v>
      </c>
      <c r="D16" s="1" t="s">
        <v>13</v>
      </c>
      <c r="E16" s="1" t="s">
        <v>82</v>
      </c>
      <c r="F16" s="1" t="s">
        <v>97</v>
      </c>
      <c r="G16" s="2">
        <v>0</v>
      </c>
      <c r="H16" s="2">
        <v>43989759696</v>
      </c>
      <c r="I16" s="1" t="s">
        <v>13</v>
      </c>
      <c r="J16" s="1" t="s">
        <v>13</v>
      </c>
      <c r="K16" s="1" t="s">
        <v>13</v>
      </c>
      <c r="L16" s="1" t="s">
        <v>13</v>
      </c>
      <c r="M16" s="2"/>
    </row>
    <row r="17" spans="1:13">
      <c r="A17" s="2">
        <v>246</v>
      </c>
      <c r="B17" s="2">
        <v>1</v>
      </c>
      <c r="C17" s="2">
        <v>579</v>
      </c>
      <c r="D17" s="1" t="s">
        <v>13</v>
      </c>
      <c r="E17" s="1" t="s">
        <v>82</v>
      </c>
      <c r="F17" s="1" t="s">
        <v>98</v>
      </c>
      <c r="G17" s="2">
        <v>0</v>
      </c>
      <c r="H17" s="2">
        <v>48465262826</v>
      </c>
      <c r="I17" s="1" t="s">
        <v>13</v>
      </c>
      <c r="J17" s="1" t="s">
        <v>13</v>
      </c>
      <c r="K17" s="1" t="s">
        <v>13</v>
      </c>
      <c r="L17" s="1" t="s">
        <v>13</v>
      </c>
      <c r="M17" s="2"/>
    </row>
    <row r="18" spans="1:13">
      <c r="A18" s="2">
        <v>247</v>
      </c>
      <c r="B18" s="2">
        <v>1</v>
      </c>
      <c r="C18" s="2">
        <v>579</v>
      </c>
      <c r="D18" s="1" t="s">
        <v>13</v>
      </c>
      <c r="E18" s="1" t="s">
        <v>82</v>
      </c>
      <c r="F18" s="1" t="s">
        <v>99</v>
      </c>
      <c r="G18" s="2">
        <v>0</v>
      </c>
      <c r="H18" s="2">
        <v>31693436526</v>
      </c>
      <c r="I18" s="1" t="s">
        <v>13</v>
      </c>
      <c r="J18" s="1" t="s">
        <v>13</v>
      </c>
      <c r="K18" s="1" t="s">
        <v>13</v>
      </c>
      <c r="L18" s="1" t="s">
        <v>13</v>
      </c>
      <c r="M18" s="2"/>
    </row>
    <row r="19" spans="1:13">
      <c r="A19" s="2">
        <v>248</v>
      </c>
      <c r="B19" s="2">
        <v>1</v>
      </c>
      <c r="C19" s="2">
        <v>579</v>
      </c>
      <c r="D19" s="1" t="s">
        <v>13</v>
      </c>
      <c r="E19" s="1" t="s">
        <v>82</v>
      </c>
      <c r="F19" s="1" t="s">
        <v>100</v>
      </c>
      <c r="G19" s="2">
        <v>0</v>
      </c>
      <c r="H19" s="2">
        <v>165605030133</v>
      </c>
      <c r="I19" s="1" t="s">
        <v>13</v>
      </c>
      <c r="J19" s="1" t="s">
        <v>13</v>
      </c>
      <c r="K19" s="1" t="s">
        <v>13</v>
      </c>
      <c r="L19" s="1" t="s">
        <v>13</v>
      </c>
      <c r="M19" s="2"/>
    </row>
    <row r="20" spans="1:13">
      <c r="A20" s="2">
        <v>249</v>
      </c>
      <c r="B20" s="2">
        <v>1</v>
      </c>
      <c r="C20" s="2">
        <v>579</v>
      </c>
      <c r="D20" s="1" t="s">
        <v>13</v>
      </c>
      <c r="E20" s="1" t="s">
        <v>82</v>
      </c>
      <c r="F20" s="1" t="s">
        <v>101</v>
      </c>
      <c r="G20" s="2">
        <v>0</v>
      </c>
      <c r="H20" s="2">
        <v>70278357996</v>
      </c>
      <c r="I20" s="1" t="s">
        <v>13</v>
      </c>
      <c r="J20" s="1" t="s">
        <v>13</v>
      </c>
      <c r="K20" s="1" t="s">
        <v>13</v>
      </c>
      <c r="L20" s="1" t="s">
        <v>13</v>
      </c>
      <c r="M20" s="2"/>
    </row>
    <row r="21" spans="1:13">
      <c r="A21" s="2">
        <v>250</v>
      </c>
      <c r="B21" s="2">
        <v>1</v>
      </c>
      <c r="C21" s="2">
        <v>579</v>
      </c>
      <c r="D21" s="1" t="s">
        <v>13</v>
      </c>
      <c r="E21" s="1" t="s">
        <v>82</v>
      </c>
      <c r="F21" s="1" t="s">
        <v>102</v>
      </c>
      <c r="G21" s="2">
        <v>0</v>
      </c>
      <c r="H21" s="2">
        <v>45531119852</v>
      </c>
      <c r="I21" s="1" t="s">
        <v>13</v>
      </c>
      <c r="J21" s="1" t="s">
        <v>13</v>
      </c>
      <c r="K21" s="1" t="s">
        <v>13</v>
      </c>
      <c r="L21" s="1" t="s">
        <v>13</v>
      </c>
      <c r="M21" s="2"/>
    </row>
    <row r="22" spans="1:13">
      <c r="A22" s="2">
        <v>251</v>
      </c>
      <c r="B22" s="2">
        <v>1</v>
      </c>
      <c r="C22" s="2">
        <v>579</v>
      </c>
      <c r="D22" s="1" t="s">
        <v>13</v>
      </c>
      <c r="E22" s="1" t="s">
        <v>82</v>
      </c>
      <c r="F22" s="1" t="s">
        <v>103</v>
      </c>
      <c r="G22" s="2">
        <v>0</v>
      </c>
      <c r="H22" s="2">
        <v>201495256750</v>
      </c>
      <c r="I22" s="1" t="s">
        <v>13</v>
      </c>
      <c r="J22" s="1" t="s">
        <v>13</v>
      </c>
      <c r="K22" s="1" t="s">
        <v>13</v>
      </c>
      <c r="L22" s="1" t="s">
        <v>13</v>
      </c>
      <c r="M22" s="2"/>
    </row>
    <row r="23" spans="1:13">
      <c r="A23" s="2">
        <v>187</v>
      </c>
      <c r="B23" s="2">
        <v>2</v>
      </c>
      <c r="C23" s="2">
        <v>963</v>
      </c>
      <c r="D23" s="1" t="s">
        <v>13</v>
      </c>
      <c r="E23" s="1" t="s">
        <v>104</v>
      </c>
      <c r="F23" s="1" t="s">
        <v>105</v>
      </c>
      <c r="G23" s="2">
        <v>37702021290</v>
      </c>
      <c r="H23" s="2">
        <v>0</v>
      </c>
      <c r="I23" s="1" t="s">
        <v>13</v>
      </c>
      <c r="J23" s="1" t="s">
        <v>13</v>
      </c>
      <c r="K23" s="1" t="s">
        <v>13</v>
      </c>
      <c r="L23" s="1" t="s">
        <v>13</v>
      </c>
      <c r="M23" s="2"/>
    </row>
    <row r="24" spans="1:13">
      <c r="A24" s="2">
        <v>199</v>
      </c>
      <c r="B24" s="2">
        <v>2</v>
      </c>
      <c r="C24" s="2">
        <v>963</v>
      </c>
      <c r="D24" s="1" t="s">
        <v>13</v>
      </c>
      <c r="E24" s="1" t="s">
        <v>104</v>
      </c>
      <c r="F24" s="1" t="s">
        <v>106</v>
      </c>
      <c r="G24" s="2">
        <v>0</v>
      </c>
      <c r="H24" s="2">
        <v>37702021290</v>
      </c>
      <c r="I24" s="1" t="s">
        <v>13</v>
      </c>
      <c r="J24" s="1" t="s">
        <v>13</v>
      </c>
      <c r="K24" s="1" t="s">
        <v>13</v>
      </c>
      <c r="L24" s="1" t="s">
        <v>13</v>
      </c>
      <c r="M24" s="2"/>
    </row>
    <row r="25" spans="1:13">
      <c r="A25" s="2">
        <v>206</v>
      </c>
      <c r="B25" s="2">
        <v>2</v>
      </c>
      <c r="C25" s="2">
        <v>963</v>
      </c>
      <c r="D25" s="1" t="s">
        <v>13</v>
      </c>
      <c r="E25" s="1" t="s">
        <v>104</v>
      </c>
      <c r="F25" s="1" t="s">
        <v>107</v>
      </c>
      <c r="G25" s="2">
        <v>42671594773</v>
      </c>
      <c r="H25" s="2">
        <v>0</v>
      </c>
      <c r="I25" s="1" t="s">
        <v>13</v>
      </c>
      <c r="J25" s="1" t="s">
        <v>13</v>
      </c>
      <c r="K25" s="1" t="s">
        <v>13</v>
      </c>
      <c r="L25" s="1" t="s">
        <v>13</v>
      </c>
      <c r="M25" s="2"/>
    </row>
    <row r="26" spans="1:13">
      <c r="A26" s="2">
        <v>217</v>
      </c>
      <c r="B26" s="2">
        <v>2</v>
      </c>
      <c r="C26" s="2">
        <v>963</v>
      </c>
      <c r="D26" s="1" t="s">
        <v>13</v>
      </c>
      <c r="E26" s="1" t="s">
        <v>104</v>
      </c>
      <c r="F26" s="1" t="s">
        <v>108</v>
      </c>
      <c r="G26" s="2">
        <v>0</v>
      </c>
      <c r="H26" s="2">
        <v>42671594773</v>
      </c>
      <c r="I26" s="1" t="s">
        <v>13</v>
      </c>
      <c r="J26" s="1" t="s">
        <v>13</v>
      </c>
      <c r="K26" s="1" t="s">
        <v>13</v>
      </c>
      <c r="L26" s="1" t="s">
        <v>13</v>
      </c>
      <c r="M26" s="2"/>
    </row>
    <row r="27" spans="1:13">
      <c r="A27" s="2">
        <v>218</v>
      </c>
      <c r="B27" s="2">
        <v>2</v>
      </c>
      <c r="C27" s="2">
        <v>963</v>
      </c>
      <c r="D27" s="1" t="s">
        <v>13</v>
      </c>
      <c r="E27" s="1" t="s">
        <v>104</v>
      </c>
      <c r="F27" s="1" t="s">
        <v>109</v>
      </c>
      <c r="G27" s="2">
        <v>27102240</v>
      </c>
      <c r="H27" s="2">
        <v>0</v>
      </c>
      <c r="I27" s="1" t="s">
        <v>13</v>
      </c>
      <c r="J27" s="1" t="s">
        <v>13</v>
      </c>
      <c r="K27" s="1" t="s">
        <v>13</v>
      </c>
      <c r="L27" s="1" t="s">
        <v>13</v>
      </c>
      <c r="M27" s="2"/>
    </row>
    <row r="28" spans="1:13">
      <c r="A28" s="2">
        <v>2</v>
      </c>
      <c r="B28" s="2">
        <v>73</v>
      </c>
      <c r="C28" s="2">
        <v>521</v>
      </c>
      <c r="D28" s="1" t="s">
        <v>13</v>
      </c>
      <c r="E28" s="1" t="s">
        <v>110</v>
      </c>
      <c r="F28" s="1" t="s">
        <v>111</v>
      </c>
      <c r="G28" s="2">
        <v>0</v>
      </c>
      <c r="H28" s="2">
        <v>30943754625</v>
      </c>
      <c r="I28" s="1" t="s">
        <v>13</v>
      </c>
      <c r="J28" s="1" t="s">
        <v>13</v>
      </c>
      <c r="K28" s="1" t="s">
        <v>13</v>
      </c>
      <c r="L28" s="1" t="s">
        <v>13</v>
      </c>
      <c r="M28" s="2"/>
    </row>
    <row r="29" spans="1:13">
      <c r="A29" s="2">
        <v>12</v>
      </c>
      <c r="B29" s="2">
        <v>88</v>
      </c>
      <c r="C29" s="2">
        <v>508</v>
      </c>
      <c r="D29" s="1" t="s">
        <v>13</v>
      </c>
      <c r="E29" s="1" t="s">
        <v>112</v>
      </c>
      <c r="F29" s="1" t="s">
        <v>113</v>
      </c>
      <c r="G29" s="2">
        <v>0</v>
      </c>
      <c r="H29" s="2">
        <v>33227918101</v>
      </c>
      <c r="I29" s="1" t="s">
        <v>13</v>
      </c>
      <c r="J29" s="1" t="s">
        <v>13</v>
      </c>
      <c r="K29" s="1" t="s">
        <v>13</v>
      </c>
      <c r="L29" s="1" t="s">
        <v>13</v>
      </c>
      <c r="M29" s="2"/>
    </row>
    <row r="30" spans="1:13">
      <c r="A30" s="2">
        <v>12</v>
      </c>
      <c r="B30" s="2">
        <v>89</v>
      </c>
      <c r="C30" s="2">
        <v>509</v>
      </c>
      <c r="D30" s="1" t="s">
        <v>13</v>
      </c>
      <c r="E30" s="1" t="s">
        <v>112</v>
      </c>
      <c r="F30" s="1" t="s">
        <v>114</v>
      </c>
      <c r="G30" s="2">
        <v>0</v>
      </c>
      <c r="H30" s="2">
        <v>198586942563</v>
      </c>
      <c r="I30" s="1" t="s">
        <v>13</v>
      </c>
      <c r="J30" s="1" t="s">
        <v>13</v>
      </c>
      <c r="K30" s="1" t="s">
        <v>13</v>
      </c>
      <c r="L30" s="1" t="s">
        <v>13</v>
      </c>
      <c r="M30" s="2"/>
    </row>
    <row r="31" spans="1:13">
      <c r="A31" s="2">
        <v>2</v>
      </c>
      <c r="B31" s="2">
        <v>90</v>
      </c>
      <c r="C31" s="2">
        <v>510</v>
      </c>
      <c r="D31" s="1" t="s">
        <v>13</v>
      </c>
      <c r="E31" s="1" t="s">
        <v>112</v>
      </c>
      <c r="F31" s="1" t="s">
        <v>115</v>
      </c>
      <c r="G31" s="2">
        <v>0</v>
      </c>
      <c r="H31" s="2">
        <v>103144951053</v>
      </c>
      <c r="I31" s="1" t="s">
        <v>13</v>
      </c>
      <c r="J31" s="1" t="s">
        <v>13</v>
      </c>
      <c r="K31" s="1" t="s">
        <v>13</v>
      </c>
      <c r="L31" s="1" t="s">
        <v>13</v>
      </c>
      <c r="M31" s="2"/>
    </row>
    <row r="32" spans="1:13">
      <c r="A32" s="2">
        <v>4</v>
      </c>
      <c r="B32" s="2">
        <v>90</v>
      </c>
      <c r="C32" s="2">
        <v>510</v>
      </c>
      <c r="D32" s="1" t="s">
        <v>13</v>
      </c>
      <c r="E32" s="1" t="s">
        <v>112</v>
      </c>
      <c r="F32" s="1" t="s">
        <v>116</v>
      </c>
      <c r="G32" s="2">
        <v>0</v>
      </c>
      <c r="H32" s="2">
        <v>61723819338</v>
      </c>
      <c r="I32" s="1" t="s">
        <v>13</v>
      </c>
      <c r="J32" s="1" t="s">
        <v>13</v>
      </c>
      <c r="K32" s="1" t="s">
        <v>13</v>
      </c>
      <c r="L32" s="1" t="s">
        <v>13</v>
      </c>
      <c r="M32" s="2"/>
    </row>
    <row r="33" spans="1:13">
      <c r="A33" s="2">
        <v>10</v>
      </c>
      <c r="B33" s="2">
        <v>616</v>
      </c>
      <c r="C33" s="2">
        <v>856</v>
      </c>
      <c r="D33" s="1" t="s">
        <v>13</v>
      </c>
      <c r="E33" s="1" t="s">
        <v>117</v>
      </c>
      <c r="F33" s="1" t="s">
        <v>118</v>
      </c>
      <c r="G33" s="2">
        <v>0</v>
      </c>
      <c r="H33" s="2">
        <v>5023002466</v>
      </c>
      <c r="I33" s="1" t="s">
        <v>13</v>
      </c>
      <c r="J33" s="1" t="s">
        <v>13</v>
      </c>
      <c r="K33" s="1" t="s">
        <v>13</v>
      </c>
      <c r="L33" s="1" t="s">
        <v>13</v>
      </c>
      <c r="M33" s="2"/>
    </row>
    <row r="34" spans="1:13">
      <c r="A34" s="2">
        <v>12</v>
      </c>
      <c r="B34" s="2">
        <v>646</v>
      </c>
      <c r="C34" s="2">
        <v>860</v>
      </c>
      <c r="D34" s="1" t="s">
        <v>13</v>
      </c>
      <c r="E34" s="1" t="s">
        <v>119</v>
      </c>
      <c r="F34" s="1" t="s">
        <v>120</v>
      </c>
      <c r="G34" s="2">
        <v>0</v>
      </c>
      <c r="H34" s="2">
        <v>327780768701</v>
      </c>
      <c r="I34" s="1" t="s">
        <v>13</v>
      </c>
      <c r="J34" s="1" t="s">
        <v>13</v>
      </c>
      <c r="K34" s="1" t="s">
        <v>13</v>
      </c>
      <c r="L34" s="1" t="s">
        <v>13</v>
      </c>
      <c r="M34" s="2"/>
    </row>
    <row r="35" spans="1:13">
      <c r="A35" s="2">
        <v>20</v>
      </c>
      <c r="B35" s="2">
        <v>647</v>
      </c>
      <c r="C35" s="2">
        <v>862</v>
      </c>
      <c r="D35" s="1" t="s">
        <v>13</v>
      </c>
      <c r="E35" s="1" t="s">
        <v>119</v>
      </c>
      <c r="F35" s="1" t="s">
        <v>121</v>
      </c>
      <c r="G35" s="2">
        <v>0</v>
      </c>
      <c r="H35" s="2">
        <v>83268813993</v>
      </c>
      <c r="I35" s="1" t="s">
        <v>13</v>
      </c>
      <c r="J35" s="1" t="s">
        <v>13</v>
      </c>
      <c r="K35" s="1" t="s">
        <v>13</v>
      </c>
      <c r="L35" s="1" t="s">
        <v>13</v>
      </c>
      <c r="M35" s="2"/>
    </row>
    <row r="36" spans="1:13">
      <c r="A36" s="2">
        <v>10</v>
      </c>
      <c r="B36" s="2">
        <v>648</v>
      </c>
      <c r="C36" s="2">
        <v>866</v>
      </c>
      <c r="D36" s="1" t="s">
        <v>13</v>
      </c>
      <c r="E36" s="1" t="s">
        <v>119</v>
      </c>
      <c r="F36" s="1" t="s">
        <v>122</v>
      </c>
      <c r="G36" s="2">
        <v>0</v>
      </c>
      <c r="H36" s="2">
        <v>89349736860</v>
      </c>
      <c r="I36" s="1" t="s">
        <v>13</v>
      </c>
      <c r="J36" s="1" t="s">
        <v>13</v>
      </c>
      <c r="K36" s="1" t="s">
        <v>13</v>
      </c>
      <c r="L36" s="1" t="s">
        <v>13</v>
      </c>
      <c r="M36" s="2"/>
    </row>
    <row r="37" spans="1:13">
      <c r="A37" s="2">
        <v>6</v>
      </c>
      <c r="B37" s="2">
        <v>649</v>
      </c>
      <c r="C37" s="2">
        <v>867</v>
      </c>
      <c r="D37" s="1" t="s">
        <v>13</v>
      </c>
      <c r="E37" s="1" t="s">
        <v>119</v>
      </c>
      <c r="F37" s="1" t="s">
        <v>123</v>
      </c>
      <c r="G37" s="2">
        <v>0</v>
      </c>
      <c r="H37" s="2">
        <v>145088786018</v>
      </c>
      <c r="I37" s="1" t="s">
        <v>13</v>
      </c>
      <c r="J37" s="1" t="s">
        <v>13</v>
      </c>
      <c r="K37" s="1" t="s">
        <v>13</v>
      </c>
      <c r="L37" s="1" t="s">
        <v>13</v>
      </c>
      <c r="M37" s="2"/>
    </row>
    <row r="38" spans="1:13">
      <c r="A38" s="2">
        <v>12</v>
      </c>
      <c r="B38" s="2">
        <v>650</v>
      </c>
      <c r="C38" s="2">
        <v>865</v>
      </c>
      <c r="D38" s="1" t="s">
        <v>13</v>
      </c>
      <c r="E38" s="1" t="s">
        <v>119</v>
      </c>
      <c r="F38" s="1" t="s">
        <v>124</v>
      </c>
      <c r="G38" s="2">
        <v>0</v>
      </c>
      <c r="H38" s="2">
        <v>435804042050</v>
      </c>
      <c r="I38" s="1" t="s">
        <v>13</v>
      </c>
      <c r="J38" s="1" t="s">
        <v>13</v>
      </c>
      <c r="K38" s="1" t="s">
        <v>13</v>
      </c>
      <c r="L38" s="1" t="s">
        <v>13</v>
      </c>
      <c r="M38" s="2"/>
    </row>
    <row r="39" spans="1:13">
      <c r="A39" s="2">
        <v>10</v>
      </c>
      <c r="B39" s="2">
        <v>651</v>
      </c>
      <c r="C39" s="2">
        <v>868</v>
      </c>
      <c r="D39" s="1" t="s">
        <v>13</v>
      </c>
      <c r="E39" s="1" t="s">
        <v>119</v>
      </c>
      <c r="F39" s="1" t="s">
        <v>125</v>
      </c>
      <c r="G39" s="2">
        <v>0</v>
      </c>
      <c r="H39" s="2">
        <v>62101081831</v>
      </c>
      <c r="I39" s="1" t="s">
        <v>13</v>
      </c>
      <c r="J39" s="1" t="s">
        <v>13</v>
      </c>
      <c r="K39" s="1" t="s">
        <v>13</v>
      </c>
      <c r="L39" s="1" t="s">
        <v>13</v>
      </c>
      <c r="M39" s="2"/>
    </row>
    <row r="40" spans="1:13">
      <c r="A40" s="2">
        <v>10</v>
      </c>
      <c r="B40" s="2">
        <v>652</v>
      </c>
      <c r="C40" s="2">
        <v>870</v>
      </c>
      <c r="D40" s="1" t="s">
        <v>13</v>
      </c>
      <c r="E40" s="1" t="s">
        <v>119</v>
      </c>
      <c r="F40" s="1" t="s">
        <v>126</v>
      </c>
      <c r="G40" s="2">
        <v>0</v>
      </c>
      <c r="H40" s="2">
        <v>84408175364</v>
      </c>
      <c r="I40" s="1" t="s">
        <v>13</v>
      </c>
      <c r="J40" s="1" t="s">
        <v>13</v>
      </c>
      <c r="K40" s="1" t="s">
        <v>13</v>
      </c>
      <c r="L40" s="1" t="s">
        <v>13</v>
      </c>
      <c r="M40" s="2"/>
    </row>
    <row r="41" spans="1:13">
      <c r="A41" s="2">
        <v>12</v>
      </c>
      <c r="B41" s="2">
        <v>653</v>
      </c>
      <c r="C41" s="2">
        <v>875</v>
      </c>
      <c r="D41" s="1" t="s">
        <v>13</v>
      </c>
      <c r="E41" s="1" t="s">
        <v>119</v>
      </c>
      <c r="F41" s="1" t="s">
        <v>127</v>
      </c>
      <c r="G41" s="2">
        <v>0</v>
      </c>
      <c r="H41" s="2">
        <v>158439926425</v>
      </c>
      <c r="I41" s="1" t="s">
        <v>13</v>
      </c>
      <c r="J41" s="1" t="s">
        <v>13</v>
      </c>
      <c r="K41" s="1" t="s">
        <v>13</v>
      </c>
      <c r="L41" s="1" t="s">
        <v>13</v>
      </c>
      <c r="M41" s="2"/>
    </row>
    <row r="42" spans="1:13">
      <c r="A42" s="2">
        <v>12</v>
      </c>
      <c r="B42" s="2">
        <v>836</v>
      </c>
      <c r="C42" s="2">
        <v>861</v>
      </c>
      <c r="D42" s="1" t="s">
        <v>13</v>
      </c>
      <c r="E42" s="1" t="s">
        <v>128</v>
      </c>
      <c r="F42" s="1" t="s">
        <v>129</v>
      </c>
      <c r="G42" s="2">
        <v>0</v>
      </c>
      <c r="H42" s="2">
        <v>45531720240</v>
      </c>
      <c r="I42" s="1" t="s">
        <v>13</v>
      </c>
      <c r="J42" s="1" t="s">
        <v>13</v>
      </c>
      <c r="K42" s="1" t="s">
        <v>13</v>
      </c>
      <c r="L42" s="1" t="s">
        <v>13</v>
      </c>
      <c r="M42" s="2"/>
    </row>
    <row r="43" spans="1:13">
      <c r="A43" s="2">
        <v>6</v>
      </c>
      <c r="B43" s="2">
        <v>837</v>
      </c>
      <c r="C43" s="2">
        <v>864</v>
      </c>
      <c r="D43" s="1" t="s">
        <v>13</v>
      </c>
      <c r="E43" s="1" t="s">
        <v>128</v>
      </c>
      <c r="F43" s="1" t="s">
        <v>130</v>
      </c>
      <c r="G43" s="2">
        <v>0</v>
      </c>
      <c r="H43" s="2">
        <v>158977224477</v>
      </c>
      <c r="I43" s="1" t="s">
        <v>13</v>
      </c>
      <c r="J43" s="1" t="s">
        <v>13</v>
      </c>
      <c r="K43" s="1" t="s">
        <v>13</v>
      </c>
      <c r="L43" s="1" t="s">
        <v>13</v>
      </c>
      <c r="M43" s="2"/>
    </row>
    <row r="44" spans="1:13">
      <c r="A44" s="2">
        <v>12</v>
      </c>
      <c r="B44" s="2">
        <v>839</v>
      </c>
      <c r="C44" s="2">
        <v>874</v>
      </c>
      <c r="D44" s="1" t="s">
        <v>13</v>
      </c>
      <c r="E44" s="1" t="s">
        <v>128</v>
      </c>
      <c r="F44" s="1" t="s">
        <v>131</v>
      </c>
      <c r="G44" s="2">
        <v>0</v>
      </c>
      <c r="H44" s="2">
        <v>171683448265</v>
      </c>
      <c r="I44" s="1" t="s">
        <v>13</v>
      </c>
      <c r="J44" s="1" t="s">
        <v>13</v>
      </c>
      <c r="K44" s="1" t="s">
        <v>13</v>
      </c>
      <c r="L44" s="1" t="s">
        <v>13</v>
      </c>
      <c r="M44" s="2"/>
    </row>
    <row r="45" spans="1:13">
      <c r="A45" s="2">
        <v>2</v>
      </c>
      <c r="B45" s="2">
        <v>841</v>
      </c>
      <c r="C45" s="2">
        <v>903</v>
      </c>
      <c r="D45" s="1" t="s">
        <v>13</v>
      </c>
      <c r="E45" s="1" t="s">
        <v>128</v>
      </c>
      <c r="F45" s="1" t="s">
        <v>132</v>
      </c>
      <c r="G45" s="2">
        <v>0</v>
      </c>
      <c r="H45" s="2">
        <v>133556201875</v>
      </c>
      <c r="I45" s="1" t="s">
        <v>13</v>
      </c>
      <c r="J45" s="1" t="s">
        <v>13</v>
      </c>
      <c r="K45" s="1" t="s">
        <v>13</v>
      </c>
      <c r="L45" s="1" t="s">
        <v>13</v>
      </c>
      <c r="M45" s="2"/>
    </row>
    <row r="46" spans="1:13">
      <c r="A46" s="2">
        <v>14</v>
      </c>
      <c r="B46" s="2">
        <v>844</v>
      </c>
      <c r="C46" s="2">
        <v>1080</v>
      </c>
      <c r="D46" s="1" t="s">
        <v>13</v>
      </c>
      <c r="E46" s="1" t="s">
        <v>128</v>
      </c>
      <c r="F46" s="1" t="s">
        <v>133</v>
      </c>
      <c r="G46" s="2">
        <v>0</v>
      </c>
      <c r="H46" s="2">
        <v>282313933798</v>
      </c>
      <c r="I46" s="1" t="s">
        <v>13</v>
      </c>
      <c r="J46" s="1" t="s">
        <v>13</v>
      </c>
      <c r="K46" s="1" t="s">
        <v>13</v>
      </c>
      <c r="L46" s="1" t="s">
        <v>13</v>
      </c>
      <c r="M46" s="2"/>
    </row>
    <row r="47" spans="1:13">
      <c r="A47" s="2">
        <v>10</v>
      </c>
      <c r="B47" s="2">
        <v>845</v>
      </c>
      <c r="C47" s="2">
        <v>1081</v>
      </c>
      <c r="D47" s="1" t="s">
        <v>13</v>
      </c>
      <c r="E47" s="1" t="s">
        <v>128</v>
      </c>
      <c r="F47" s="1" t="s">
        <v>134</v>
      </c>
      <c r="G47" s="2">
        <v>0</v>
      </c>
      <c r="H47" s="2">
        <v>12792990230</v>
      </c>
      <c r="I47" s="1" t="s">
        <v>13</v>
      </c>
      <c r="J47" s="1" t="s">
        <v>13</v>
      </c>
      <c r="K47" s="1" t="s">
        <v>13</v>
      </c>
      <c r="L47" s="1" t="s">
        <v>13</v>
      </c>
      <c r="M47" s="2"/>
    </row>
    <row r="48" spans="1:13">
      <c r="A48" s="2">
        <v>16</v>
      </c>
      <c r="B48" s="2">
        <v>1175</v>
      </c>
      <c r="C48" s="2">
        <v>1217</v>
      </c>
      <c r="D48" s="1" t="s">
        <v>13</v>
      </c>
      <c r="E48" s="1" t="s">
        <v>135</v>
      </c>
      <c r="F48" s="1" t="s">
        <v>136</v>
      </c>
      <c r="G48" s="2">
        <v>0</v>
      </c>
      <c r="H48" s="2">
        <v>913432000000</v>
      </c>
      <c r="I48" s="1" t="s">
        <v>13</v>
      </c>
      <c r="J48" s="1" t="s">
        <v>13</v>
      </c>
      <c r="K48" s="1" t="s">
        <v>13</v>
      </c>
      <c r="L48" s="1" t="s">
        <v>13</v>
      </c>
      <c r="M48" s="2"/>
    </row>
    <row r="49" spans="1:13">
      <c r="A49" s="2">
        <v>16</v>
      </c>
      <c r="B49" s="2">
        <v>1182</v>
      </c>
      <c r="C49" s="2">
        <v>1158</v>
      </c>
      <c r="D49" s="1" t="s">
        <v>13</v>
      </c>
      <c r="E49" s="1" t="s">
        <v>137</v>
      </c>
      <c r="F49" s="1" t="s">
        <v>138</v>
      </c>
      <c r="G49" s="2">
        <v>0</v>
      </c>
      <c r="H49" s="2">
        <v>231454000000</v>
      </c>
      <c r="I49" s="1" t="s">
        <v>13</v>
      </c>
      <c r="J49" s="1" t="s">
        <v>13</v>
      </c>
      <c r="K49" s="1" t="s">
        <v>13</v>
      </c>
      <c r="L49" s="1" t="s">
        <v>13</v>
      </c>
      <c r="M49" s="2"/>
    </row>
    <row r="50" spans="1:13">
      <c r="A50" s="2">
        <v>18</v>
      </c>
      <c r="B50" s="2">
        <v>1198</v>
      </c>
      <c r="C50" s="2">
        <v>1213</v>
      </c>
      <c r="D50" s="1" t="s">
        <v>13</v>
      </c>
      <c r="E50" s="1" t="s">
        <v>139</v>
      </c>
      <c r="F50" s="1" t="s">
        <v>140</v>
      </c>
      <c r="G50" s="2">
        <v>0</v>
      </c>
      <c r="H50" s="2">
        <v>238232000000</v>
      </c>
      <c r="I50" s="1" t="s">
        <v>13</v>
      </c>
      <c r="J50" s="1" t="s">
        <v>13</v>
      </c>
      <c r="K50" s="1" t="s">
        <v>13</v>
      </c>
      <c r="L50" s="1" t="s">
        <v>13</v>
      </c>
      <c r="M50" s="2"/>
    </row>
    <row r="51" spans="1:13">
      <c r="A51" s="2">
        <v>20</v>
      </c>
      <c r="B51" s="2">
        <v>1198</v>
      </c>
      <c r="C51" s="2">
        <v>1213</v>
      </c>
      <c r="D51" s="1" t="s">
        <v>13</v>
      </c>
      <c r="E51" s="1" t="s">
        <v>139</v>
      </c>
      <c r="F51" s="1" t="s">
        <v>141</v>
      </c>
      <c r="G51" s="2">
        <v>0</v>
      </c>
      <c r="H51" s="2">
        <v>952928000000</v>
      </c>
      <c r="I51" s="1" t="s">
        <v>13</v>
      </c>
      <c r="J51" s="1" t="s">
        <v>13</v>
      </c>
      <c r="K51" s="1" t="s">
        <v>13</v>
      </c>
      <c r="L51" s="1" t="s">
        <v>13</v>
      </c>
      <c r="M51" s="2"/>
    </row>
    <row r="52" spans="1:13">
      <c r="A52" s="2">
        <v>10</v>
      </c>
      <c r="B52" s="2">
        <v>1215</v>
      </c>
      <c r="C52" s="2">
        <v>1195</v>
      </c>
      <c r="D52" s="1" t="s">
        <v>13</v>
      </c>
      <c r="E52" s="1" t="s">
        <v>142</v>
      </c>
      <c r="F52" s="1" t="s">
        <v>143</v>
      </c>
      <c r="G52" s="2">
        <v>0</v>
      </c>
      <c r="H52" s="2">
        <v>2344280000000</v>
      </c>
      <c r="I52" s="1" t="s">
        <v>13</v>
      </c>
      <c r="J52" s="1" t="s">
        <v>13</v>
      </c>
      <c r="K52" s="1" t="s">
        <v>13</v>
      </c>
      <c r="L52" s="1" t="s">
        <v>13</v>
      </c>
      <c r="M52" s="2"/>
    </row>
    <row r="53" spans="1:13">
      <c r="A53" s="2">
        <v>10</v>
      </c>
      <c r="B53" s="2">
        <v>1364</v>
      </c>
      <c r="C53" s="2">
        <v>1089</v>
      </c>
      <c r="D53" s="1" t="s">
        <v>13</v>
      </c>
      <c r="E53" s="1" t="s">
        <v>144</v>
      </c>
      <c r="F53" s="1" t="s">
        <v>145</v>
      </c>
      <c r="G53" s="2">
        <v>0</v>
      </c>
      <c r="H53" s="2">
        <v>175791420000</v>
      </c>
      <c r="I53" s="1" t="s">
        <v>13</v>
      </c>
      <c r="J53" s="1" t="s">
        <v>13</v>
      </c>
      <c r="K53" s="1" t="s">
        <v>13</v>
      </c>
      <c r="L53" s="1" t="s">
        <v>13</v>
      </c>
      <c r="M53" s="2"/>
    </row>
    <row r="54" spans="1:13">
      <c r="A54" s="2">
        <v>11</v>
      </c>
      <c r="B54" s="2">
        <v>1364</v>
      </c>
      <c r="C54" s="2">
        <v>1089</v>
      </c>
      <c r="D54" s="1" t="s">
        <v>13</v>
      </c>
      <c r="E54" s="1" t="s">
        <v>144</v>
      </c>
      <c r="F54" s="1" t="s">
        <v>146</v>
      </c>
      <c r="G54" s="2">
        <v>0</v>
      </c>
      <c r="H54" s="2">
        <v>80122620000</v>
      </c>
      <c r="I54" s="1" t="s">
        <v>13</v>
      </c>
      <c r="J54" s="1" t="s">
        <v>13</v>
      </c>
      <c r="K54" s="1" t="s">
        <v>13</v>
      </c>
      <c r="L54" s="1" t="s">
        <v>13</v>
      </c>
      <c r="M54" s="2"/>
    </row>
    <row r="55" spans="1:13">
      <c r="A55" s="2">
        <v>12</v>
      </c>
      <c r="B55" s="2">
        <v>1364</v>
      </c>
      <c r="C55" s="2">
        <v>1089</v>
      </c>
      <c r="D55" s="1" t="s">
        <v>13</v>
      </c>
      <c r="E55" s="1" t="s">
        <v>144</v>
      </c>
      <c r="F55" s="1" t="s">
        <v>147</v>
      </c>
      <c r="G55" s="2">
        <v>0</v>
      </c>
      <c r="H55" s="2">
        <v>18494800043</v>
      </c>
      <c r="I55" s="1" t="s">
        <v>13</v>
      </c>
      <c r="J55" s="1" t="s">
        <v>13</v>
      </c>
      <c r="K55" s="1" t="s">
        <v>13</v>
      </c>
      <c r="L55" s="1" t="s">
        <v>13</v>
      </c>
      <c r="M55" s="2"/>
    </row>
    <row r="56" spans="1:13">
      <c r="A56" s="2">
        <v>14</v>
      </c>
      <c r="B56" s="2">
        <v>1364</v>
      </c>
      <c r="C56" s="2">
        <v>1089</v>
      </c>
      <c r="D56" s="1" t="s">
        <v>13</v>
      </c>
      <c r="E56" s="1" t="s">
        <v>144</v>
      </c>
      <c r="F56" s="1" t="s">
        <v>148</v>
      </c>
      <c r="G56" s="2">
        <v>0</v>
      </c>
      <c r="H56" s="2">
        <v>123771510000</v>
      </c>
      <c r="I56" s="1" t="s">
        <v>13</v>
      </c>
      <c r="J56" s="1" t="s">
        <v>13</v>
      </c>
      <c r="K56" s="1" t="s">
        <v>13</v>
      </c>
      <c r="L56" s="1" t="s">
        <v>13</v>
      </c>
      <c r="M56" s="2"/>
    </row>
    <row r="57" spans="1:13">
      <c r="A57" s="2">
        <v>15</v>
      </c>
      <c r="B57" s="2">
        <v>1364</v>
      </c>
      <c r="C57" s="2">
        <v>1089</v>
      </c>
      <c r="D57" s="1" t="s">
        <v>13</v>
      </c>
      <c r="E57" s="1" t="s">
        <v>144</v>
      </c>
      <c r="F57" s="1" t="s">
        <v>149</v>
      </c>
      <c r="G57" s="2">
        <v>0</v>
      </c>
      <c r="H57" s="2">
        <v>527719983126</v>
      </c>
      <c r="I57" s="1" t="s">
        <v>13</v>
      </c>
      <c r="J57" s="1" t="s">
        <v>13</v>
      </c>
      <c r="K57" s="1" t="s">
        <v>13</v>
      </c>
      <c r="L57" s="1" t="s">
        <v>13</v>
      </c>
      <c r="M57" s="2"/>
    </row>
    <row r="58" spans="1:13">
      <c r="A58" s="2">
        <v>16</v>
      </c>
      <c r="B58" s="2">
        <v>1364</v>
      </c>
      <c r="C58" s="2">
        <v>1089</v>
      </c>
      <c r="D58" s="1" t="s">
        <v>13</v>
      </c>
      <c r="E58" s="1" t="s">
        <v>144</v>
      </c>
      <c r="F58" s="1" t="s">
        <v>150</v>
      </c>
      <c r="G58" s="2">
        <v>0</v>
      </c>
      <c r="H58" s="2">
        <v>24039134034</v>
      </c>
      <c r="I58" s="1" t="s">
        <v>13</v>
      </c>
      <c r="J58" s="1" t="s">
        <v>13</v>
      </c>
      <c r="K58" s="1" t="s">
        <v>13</v>
      </c>
      <c r="L58" s="1" t="s">
        <v>13</v>
      </c>
      <c r="M58" s="2"/>
    </row>
    <row r="59" spans="1:13">
      <c r="A59" s="2">
        <v>17</v>
      </c>
      <c r="B59" s="2">
        <v>1364</v>
      </c>
      <c r="C59" s="2">
        <v>1089</v>
      </c>
      <c r="D59" s="1" t="s">
        <v>13</v>
      </c>
      <c r="E59" s="1" t="s">
        <v>144</v>
      </c>
      <c r="F59" s="1" t="s">
        <v>151</v>
      </c>
      <c r="G59" s="2">
        <v>0</v>
      </c>
      <c r="H59" s="2">
        <v>7518491406</v>
      </c>
      <c r="I59" s="1" t="s">
        <v>13</v>
      </c>
      <c r="J59" s="1" t="s">
        <v>13</v>
      </c>
      <c r="K59" s="1" t="s">
        <v>13</v>
      </c>
      <c r="L59" s="1" t="s">
        <v>13</v>
      </c>
      <c r="M59" s="2"/>
    </row>
    <row r="60" spans="1:13">
      <c r="A60" s="2">
        <v>18</v>
      </c>
      <c r="B60" s="2">
        <v>1364</v>
      </c>
      <c r="C60" s="2">
        <v>1089</v>
      </c>
      <c r="D60" s="1" t="s">
        <v>13</v>
      </c>
      <c r="E60" s="1" t="s">
        <v>144</v>
      </c>
      <c r="F60" s="1" t="s">
        <v>152</v>
      </c>
      <c r="G60" s="2">
        <v>0</v>
      </c>
      <c r="H60" s="2">
        <v>103026328650</v>
      </c>
      <c r="I60" s="1" t="s">
        <v>13</v>
      </c>
      <c r="J60" s="1" t="s">
        <v>13</v>
      </c>
      <c r="K60" s="1" t="s">
        <v>13</v>
      </c>
      <c r="L60" s="1" t="s">
        <v>13</v>
      </c>
      <c r="M60" s="2"/>
    </row>
    <row r="61" spans="1:13">
      <c r="A61" s="2">
        <v>19</v>
      </c>
      <c r="B61" s="2">
        <v>1364</v>
      </c>
      <c r="C61" s="2">
        <v>1089</v>
      </c>
      <c r="D61" s="1" t="s">
        <v>13</v>
      </c>
      <c r="E61" s="1" t="s">
        <v>144</v>
      </c>
      <c r="F61" s="1" t="s">
        <v>153</v>
      </c>
      <c r="G61" s="2">
        <v>0</v>
      </c>
      <c r="H61" s="2">
        <v>7175160000</v>
      </c>
      <c r="I61" s="1" t="s">
        <v>13</v>
      </c>
      <c r="J61" s="1" t="s">
        <v>13</v>
      </c>
      <c r="K61" s="1" t="s">
        <v>13</v>
      </c>
      <c r="L61" s="1" t="s">
        <v>13</v>
      </c>
      <c r="M61" s="2"/>
    </row>
    <row r="62" spans="1:13">
      <c r="A62" s="2">
        <v>20</v>
      </c>
      <c r="B62" s="2">
        <v>1364</v>
      </c>
      <c r="C62" s="2">
        <v>1089</v>
      </c>
      <c r="D62" s="1" t="s">
        <v>13</v>
      </c>
      <c r="E62" s="1" t="s">
        <v>144</v>
      </c>
      <c r="F62" s="1" t="s">
        <v>154</v>
      </c>
      <c r="G62" s="2">
        <v>0</v>
      </c>
      <c r="H62" s="2">
        <v>10190915624</v>
      </c>
      <c r="I62" s="1" t="s">
        <v>13</v>
      </c>
      <c r="J62" s="1" t="s">
        <v>13</v>
      </c>
      <c r="K62" s="1" t="s">
        <v>13</v>
      </c>
      <c r="L62" s="1" t="s">
        <v>13</v>
      </c>
      <c r="M62" s="2"/>
    </row>
    <row r="63" spans="1:13">
      <c r="A63" s="2">
        <v>22</v>
      </c>
      <c r="B63" s="2">
        <v>1364</v>
      </c>
      <c r="C63" s="2">
        <v>1089</v>
      </c>
      <c r="D63" s="1" t="s">
        <v>13</v>
      </c>
      <c r="E63" s="1" t="s">
        <v>144</v>
      </c>
      <c r="F63" s="1" t="s">
        <v>155</v>
      </c>
      <c r="G63" s="2">
        <v>0</v>
      </c>
      <c r="H63" s="2">
        <v>23517281695</v>
      </c>
      <c r="I63" s="1" t="s">
        <v>13</v>
      </c>
      <c r="J63" s="1" t="s">
        <v>13</v>
      </c>
      <c r="K63" s="1" t="s">
        <v>13</v>
      </c>
      <c r="L63" s="1" t="s">
        <v>13</v>
      </c>
      <c r="M63" s="2"/>
    </row>
    <row r="64" spans="1:13">
      <c r="A64" s="2">
        <v>24</v>
      </c>
      <c r="B64" s="2">
        <v>1364</v>
      </c>
      <c r="C64" s="2">
        <v>1089</v>
      </c>
      <c r="D64" s="1" t="s">
        <v>13</v>
      </c>
      <c r="E64" s="1" t="s">
        <v>144</v>
      </c>
      <c r="F64" s="1" t="s">
        <v>156</v>
      </c>
      <c r="G64" s="2">
        <v>0</v>
      </c>
      <c r="H64" s="2">
        <v>1793790000000</v>
      </c>
      <c r="I64" s="1" t="s">
        <v>13</v>
      </c>
      <c r="J64" s="1" t="s">
        <v>13</v>
      </c>
      <c r="K64" s="1" t="s">
        <v>13</v>
      </c>
      <c r="L64" s="1" t="s">
        <v>13</v>
      </c>
      <c r="M64" s="2"/>
    </row>
    <row r="65" spans="1:13">
      <c r="A65" s="2">
        <v>25</v>
      </c>
      <c r="B65" s="2">
        <v>1364</v>
      </c>
      <c r="C65" s="2">
        <v>1089</v>
      </c>
      <c r="D65" s="1" t="s">
        <v>13</v>
      </c>
      <c r="E65" s="1" t="s">
        <v>144</v>
      </c>
      <c r="F65" s="1" t="s">
        <v>157</v>
      </c>
      <c r="G65" s="2">
        <v>0</v>
      </c>
      <c r="H65" s="2">
        <v>90524808210</v>
      </c>
      <c r="I65" s="1" t="s">
        <v>13</v>
      </c>
      <c r="J65" s="1" t="s">
        <v>13</v>
      </c>
      <c r="K65" s="1" t="s">
        <v>13</v>
      </c>
      <c r="L65" s="1" t="s">
        <v>13</v>
      </c>
      <c r="M65" s="2"/>
    </row>
    <row r="66" spans="1:13">
      <c r="A66" s="2">
        <v>26</v>
      </c>
      <c r="B66" s="2">
        <v>1364</v>
      </c>
      <c r="C66" s="2">
        <v>1089</v>
      </c>
      <c r="D66" s="1" t="s">
        <v>13</v>
      </c>
      <c r="E66" s="1" t="s">
        <v>144</v>
      </c>
      <c r="F66" s="1" t="s">
        <v>158</v>
      </c>
      <c r="G66" s="2">
        <v>0</v>
      </c>
      <c r="H66" s="2">
        <v>42744415639</v>
      </c>
      <c r="I66" s="1" t="s">
        <v>13</v>
      </c>
      <c r="J66" s="1" t="s">
        <v>13</v>
      </c>
      <c r="K66" s="1" t="s">
        <v>13</v>
      </c>
      <c r="L66" s="1" t="s">
        <v>13</v>
      </c>
      <c r="M66" s="2"/>
    </row>
    <row r="67" spans="1:13">
      <c r="A67" s="2">
        <v>28</v>
      </c>
      <c r="B67" s="2">
        <v>1364</v>
      </c>
      <c r="C67" s="2">
        <v>1089</v>
      </c>
      <c r="D67" s="1" t="s">
        <v>13</v>
      </c>
      <c r="E67" s="1" t="s">
        <v>144</v>
      </c>
      <c r="F67" s="1" t="s">
        <v>159</v>
      </c>
      <c r="G67" s="2">
        <v>0</v>
      </c>
      <c r="H67" s="2">
        <v>33551625760</v>
      </c>
      <c r="I67" s="1" t="s">
        <v>13</v>
      </c>
      <c r="J67" s="1" t="s">
        <v>13</v>
      </c>
      <c r="K67" s="1" t="s">
        <v>13</v>
      </c>
      <c r="L67" s="1" t="s">
        <v>13</v>
      </c>
      <c r="M67" s="2"/>
    </row>
    <row r="68" spans="1:13">
      <c r="A68" s="2">
        <v>30</v>
      </c>
      <c r="B68" s="2">
        <v>1364</v>
      </c>
      <c r="C68" s="2">
        <v>1089</v>
      </c>
      <c r="D68" s="1" t="s">
        <v>13</v>
      </c>
      <c r="E68" s="1" t="s">
        <v>144</v>
      </c>
      <c r="F68" s="1" t="s">
        <v>160</v>
      </c>
      <c r="G68" s="2">
        <v>0</v>
      </c>
      <c r="H68" s="2">
        <v>36965156708</v>
      </c>
      <c r="I68" s="1" t="s">
        <v>13</v>
      </c>
      <c r="J68" s="1" t="s">
        <v>13</v>
      </c>
      <c r="K68" s="1" t="s">
        <v>13</v>
      </c>
      <c r="L68" s="1" t="s">
        <v>13</v>
      </c>
      <c r="M68" s="2"/>
    </row>
    <row r="69" spans="1:13">
      <c r="A69" s="2">
        <v>32</v>
      </c>
      <c r="B69" s="2">
        <v>1364</v>
      </c>
      <c r="C69" s="2">
        <v>1089</v>
      </c>
      <c r="D69" s="1" t="s">
        <v>13</v>
      </c>
      <c r="E69" s="1" t="s">
        <v>144</v>
      </c>
      <c r="F69" s="1" t="s">
        <v>161</v>
      </c>
      <c r="G69" s="2">
        <v>0</v>
      </c>
      <c r="H69" s="2">
        <v>24173042288</v>
      </c>
      <c r="I69" s="1" t="s">
        <v>13</v>
      </c>
      <c r="J69" s="1" t="s">
        <v>13</v>
      </c>
      <c r="K69" s="1" t="s">
        <v>13</v>
      </c>
      <c r="L69" s="1" t="s">
        <v>13</v>
      </c>
      <c r="M69" s="2"/>
    </row>
    <row r="70" spans="1:13">
      <c r="A70" s="2">
        <v>34</v>
      </c>
      <c r="B70" s="2">
        <v>1364</v>
      </c>
      <c r="C70" s="2">
        <v>1089</v>
      </c>
      <c r="D70" s="1" t="s">
        <v>13</v>
      </c>
      <c r="E70" s="1" t="s">
        <v>144</v>
      </c>
      <c r="F70" s="1" t="s">
        <v>162</v>
      </c>
      <c r="G70" s="2">
        <v>0</v>
      </c>
      <c r="H70" s="2">
        <v>126309350938</v>
      </c>
      <c r="I70" s="1" t="s">
        <v>13</v>
      </c>
      <c r="J70" s="1" t="s">
        <v>13</v>
      </c>
      <c r="K70" s="1" t="s">
        <v>13</v>
      </c>
      <c r="L70" s="1" t="s">
        <v>13</v>
      </c>
      <c r="M70" s="2"/>
    </row>
    <row r="71" spans="1:13">
      <c r="A71" s="2">
        <v>36</v>
      </c>
      <c r="B71" s="2">
        <v>1364</v>
      </c>
      <c r="C71" s="2">
        <v>1089</v>
      </c>
      <c r="D71" s="1" t="s">
        <v>13</v>
      </c>
      <c r="E71" s="1" t="s">
        <v>144</v>
      </c>
      <c r="F71" s="1" t="s">
        <v>163</v>
      </c>
      <c r="G71" s="2">
        <v>0</v>
      </c>
      <c r="H71" s="2">
        <v>53602319786</v>
      </c>
      <c r="I71" s="1" t="s">
        <v>13</v>
      </c>
      <c r="J71" s="1" t="s">
        <v>13</v>
      </c>
      <c r="K71" s="1" t="s">
        <v>13</v>
      </c>
      <c r="L71" s="1" t="s">
        <v>13</v>
      </c>
      <c r="M71" s="2"/>
    </row>
    <row r="72" spans="1:13">
      <c r="A72" s="2">
        <v>38</v>
      </c>
      <c r="B72" s="2">
        <v>1364</v>
      </c>
      <c r="C72" s="2">
        <v>1089</v>
      </c>
      <c r="D72" s="1" t="s">
        <v>13</v>
      </c>
      <c r="E72" s="1" t="s">
        <v>144</v>
      </c>
      <c r="F72" s="1" t="s">
        <v>164</v>
      </c>
      <c r="G72" s="2">
        <v>0</v>
      </c>
      <c r="H72" s="2">
        <v>34727243439</v>
      </c>
      <c r="I72" s="1" t="s">
        <v>13</v>
      </c>
      <c r="J72" s="1" t="s">
        <v>13</v>
      </c>
      <c r="K72" s="1" t="s">
        <v>13</v>
      </c>
      <c r="L72" s="1" t="s">
        <v>13</v>
      </c>
      <c r="M72" s="2"/>
    </row>
    <row r="73" spans="1:13">
      <c r="A73" s="2">
        <v>40</v>
      </c>
      <c r="B73" s="2">
        <v>1364</v>
      </c>
      <c r="C73" s="2">
        <v>1089</v>
      </c>
      <c r="D73" s="1" t="s">
        <v>13</v>
      </c>
      <c r="E73" s="1" t="s">
        <v>144</v>
      </c>
      <c r="F73" s="1" t="s">
        <v>165</v>
      </c>
      <c r="G73" s="2">
        <v>0</v>
      </c>
      <c r="H73" s="2">
        <v>153683345708</v>
      </c>
      <c r="I73" s="1" t="s">
        <v>13</v>
      </c>
      <c r="J73" s="1" t="s">
        <v>13</v>
      </c>
      <c r="K73" s="1" t="s">
        <v>13</v>
      </c>
      <c r="L73" s="1" t="s">
        <v>13</v>
      </c>
      <c r="M73" s="2"/>
    </row>
    <row r="74" spans="1:13">
      <c r="A74" s="2">
        <v>42</v>
      </c>
      <c r="B74" s="2">
        <v>1364</v>
      </c>
      <c r="C74" s="2">
        <v>1089</v>
      </c>
      <c r="D74" s="1" t="s">
        <v>13</v>
      </c>
      <c r="E74" s="1" t="s">
        <v>144</v>
      </c>
      <c r="F74" s="1" t="s">
        <v>166</v>
      </c>
      <c r="G74" s="2">
        <v>0</v>
      </c>
      <c r="H74" s="2">
        <v>26466449975</v>
      </c>
      <c r="I74" s="1" t="s">
        <v>13</v>
      </c>
      <c r="J74" s="1" t="s">
        <v>13</v>
      </c>
      <c r="K74" s="1" t="s">
        <v>13</v>
      </c>
      <c r="L74" s="1" t="s">
        <v>13</v>
      </c>
      <c r="M74" s="2"/>
    </row>
    <row r="75" spans="1:13">
      <c r="A75" s="2">
        <v>43</v>
      </c>
      <c r="B75" s="2">
        <v>1364</v>
      </c>
      <c r="C75" s="2">
        <v>1089</v>
      </c>
      <c r="D75" s="1" t="s">
        <v>13</v>
      </c>
      <c r="E75" s="1" t="s">
        <v>144</v>
      </c>
      <c r="F75" s="1" t="s">
        <v>167</v>
      </c>
      <c r="G75" s="2">
        <v>0</v>
      </c>
      <c r="H75" s="2">
        <v>25256501972</v>
      </c>
      <c r="I75" s="1" t="s">
        <v>13</v>
      </c>
      <c r="J75" s="1" t="s">
        <v>13</v>
      </c>
      <c r="K75" s="1" t="s">
        <v>13</v>
      </c>
      <c r="L75" s="1" t="s">
        <v>13</v>
      </c>
      <c r="M75" s="2"/>
    </row>
    <row r="76" spans="1:13">
      <c r="A76" s="2">
        <v>45</v>
      </c>
      <c r="B76" s="2">
        <v>1364</v>
      </c>
      <c r="C76" s="2">
        <v>1089</v>
      </c>
      <c r="D76" s="1" t="s">
        <v>13</v>
      </c>
      <c r="E76" s="1" t="s">
        <v>144</v>
      </c>
      <c r="F76" s="1" t="s">
        <v>168</v>
      </c>
      <c r="G76" s="2">
        <v>0</v>
      </c>
      <c r="H76" s="2">
        <v>150945704488</v>
      </c>
      <c r="I76" s="1" t="s">
        <v>13</v>
      </c>
      <c r="J76" s="1" t="s">
        <v>13</v>
      </c>
      <c r="K76" s="1" t="s">
        <v>13</v>
      </c>
      <c r="L76" s="1" t="s">
        <v>13</v>
      </c>
      <c r="M76" s="2"/>
    </row>
    <row r="77" spans="1:13">
      <c r="A77" s="2">
        <v>47</v>
      </c>
      <c r="B77" s="2">
        <v>1364</v>
      </c>
      <c r="C77" s="2">
        <v>1089</v>
      </c>
      <c r="D77" s="1" t="s">
        <v>13</v>
      </c>
      <c r="E77" s="1" t="s">
        <v>144</v>
      </c>
      <c r="F77" s="1" t="s">
        <v>169</v>
      </c>
      <c r="G77" s="2">
        <v>0</v>
      </c>
      <c r="H77" s="2">
        <v>78400357547</v>
      </c>
      <c r="I77" s="1" t="s">
        <v>13</v>
      </c>
      <c r="J77" s="1" t="s">
        <v>13</v>
      </c>
      <c r="K77" s="1" t="s">
        <v>13</v>
      </c>
      <c r="L77" s="1" t="s">
        <v>13</v>
      </c>
      <c r="M77" s="2"/>
    </row>
    <row r="78" spans="1:13">
      <c r="A78" s="2">
        <v>49</v>
      </c>
      <c r="B78" s="2">
        <v>1364</v>
      </c>
      <c r="C78" s="2">
        <v>1089</v>
      </c>
      <c r="D78" s="1" t="s">
        <v>13</v>
      </c>
      <c r="E78" s="1" t="s">
        <v>144</v>
      </c>
      <c r="F78" s="1" t="s">
        <v>170</v>
      </c>
      <c r="G78" s="2">
        <v>0</v>
      </c>
      <c r="H78" s="2">
        <v>46916203420</v>
      </c>
      <c r="I78" s="1" t="s">
        <v>13</v>
      </c>
      <c r="J78" s="1" t="s">
        <v>13</v>
      </c>
      <c r="K78" s="1" t="s">
        <v>13</v>
      </c>
      <c r="L78" s="1" t="s">
        <v>13</v>
      </c>
      <c r="M78" s="2"/>
    </row>
    <row r="79" spans="1:13">
      <c r="A79" s="2">
        <v>51</v>
      </c>
      <c r="B79" s="2">
        <v>1364</v>
      </c>
      <c r="C79" s="2">
        <v>1089</v>
      </c>
      <c r="D79" s="1" t="s">
        <v>13</v>
      </c>
      <c r="E79" s="1" t="s">
        <v>144</v>
      </c>
      <c r="F79" s="1" t="s">
        <v>171</v>
      </c>
      <c r="G79" s="2">
        <v>0</v>
      </c>
      <c r="H79" s="2">
        <v>3817978343</v>
      </c>
      <c r="I79" s="1" t="s">
        <v>13</v>
      </c>
      <c r="J79" s="1" t="s">
        <v>13</v>
      </c>
      <c r="K79" s="1" t="s">
        <v>13</v>
      </c>
      <c r="L79" s="1" t="s">
        <v>13</v>
      </c>
      <c r="M79" s="2"/>
    </row>
    <row r="80" spans="1:13">
      <c r="A80" s="2">
        <v>52</v>
      </c>
      <c r="B80" s="2">
        <v>1364</v>
      </c>
      <c r="C80" s="2">
        <v>1089</v>
      </c>
      <c r="D80" s="1" t="s">
        <v>13</v>
      </c>
      <c r="E80" s="1" t="s">
        <v>144</v>
      </c>
      <c r="F80" s="1" t="s">
        <v>172</v>
      </c>
      <c r="G80" s="2">
        <v>2016758900</v>
      </c>
      <c r="H80" s="2">
        <v>0</v>
      </c>
      <c r="I80" s="1" t="s">
        <v>13</v>
      </c>
      <c r="J80" s="1" t="s">
        <v>13</v>
      </c>
      <c r="K80" s="1" t="s">
        <v>13</v>
      </c>
      <c r="L80" s="1" t="s">
        <v>13</v>
      </c>
      <c r="M80" s="2"/>
    </row>
    <row r="81" spans="1:13">
      <c r="A81" s="2">
        <v>55</v>
      </c>
      <c r="B81" s="2">
        <v>1364</v>
      </c>
      <c r="C81" s="2">
        <v>1089</v>
      </c>
      <c r="D81" s="1" t="s">
        <v>13</v>
      </c>
      <c r="E81" s="1" t="s">
        <v>144</v>
      </c>
      <c r="F81" s="1" t="s">
        <v>173</v>
      </c>
      <c r="G81" s="2">
        <v>512332259</v>
      </c>
      <c r="H81" s="2">
        <v>0</v>
      </c>
      <c r="I81" s="1" t="s">
        <v>13</v>
      </c>
      <c r="J81" s="1" t="s">
        <v>13</v>
      </c>
      <c r="K81" s="1" t="s">
        <v>13</v>
      </c>
      <c r="L81" s="1" t="s">
        <v>13</v>
      </c>
      <c r="M81" s="2"/>
    </row>
    <row r="82" spans="1:13">
      <c r="A82" s="2">
        <v>57</v>
      </c>
      <c r="B82" s="2">
        <v>1364</v>
      </c>
      <c r="C82" s="2">
        <v>1089</v>
      </c>
      <c r="D82" s="1" t="s">
        <v>13</v>
      </c>
      <c r="E82" s="1" t="s">
        <v>144</v>
      </c>
      <c r="F82" s="1" t="s">
        <v>174</v>
      </c>
      <c r="G82" s="2">
        <v>549746661</v>
      </c>
      <c r="H82" s="2">
        <v>0</v>
      </c>
      <c r="I82" s="1" t="s">
        <v>13</v>
      </c>
      <c r="J82" s="1" t="s">
        <v>13</v>
      </c>
      <c r="K82" s="1" t="s">
        <v>13</v>
      </c>
      <c r="L82" s="1" t="s">
        <v>13</v>
      </c>
      <c r="M82" s="2"/>
    </row>
    <row r="83" spans="1:13">
      <c r="A83" s="2">
        <v>59</v>
      </c>
      <c r="B83" s="2">
        <v>1364</v>
      </c>
      <c r="C83" s="2">
        <v>1089</v>
      </c>
      <c r="D83" s="1" t="s">
        <v>13</v>
      </c>
      <c r="E83" s="1" t="s">
        <v>144</v>
      </c>
      <c r="F83" s="1" t="s">
        <v>175</v>
      </c>
      <c r="G83" s="2">
        <v>892695138</v>
      </c>
      <c r="H83" s="2">
        <v>0</v>
      </c>
      <c r="I83" s="1" t="s">
        <v>13</v>
      </c>
      <c r="J83" s="1" t="s">
        <v>13</v>
      </c>
      <c r="K83" s="1" t="s">
        <v>13</v>
      </c>
      <c r="L83" s="1" t="s">
        <v>13</v>
      </c>
      <c r="M83" s="2"/>
    </row>
    <row r="84" spans="1:13">
      <c r="A84" s="2">
        <v>61</v>
      </c>
      <c r="B84" s="2">
        <v>1364</v>
      </c>
      <c r="C84" s="2">
        <v>1089</v>
      </c>
      <c r="D84" s="1" t="s">
        <v>13</v>
      </c>
      <c r="E84" s="1" t="s">
        <v>144</v>
      </c>
      <c r="F84" s="1" t="s">
        <v>176</v>
      </c>
      <c r="G84" s="2">
        <v>2681393650</v>
      </c>
      <c r="H84" s="2">
        <v>0</v>
      </c>
      <c r="I84" s="1" t="s">
        <v>13</v>
      </c>
      <c r="J84" s="1" t="s">
        <v>13</v>
      </c>
      <c r="K84" s="1" t="s">
        <v>13</v>
      </c>
      <c r="L84" s="1" t="s">
        <v>13</v>
      </c>
      <c r="M84" s="2"/>
    </row>
    <row r="85" spans="1:13">
      <c r="A85" s="2">
        <v>63</v>
      </c>
      <c r="B85" s="2">
        <v>1364</v>
      </c>
      <c r="C85" s="2">
        <v>1089</v>
      </c>
      <c r="D85" s="1" t="s">
        <v>13</v>
      </c>
      <c r="E85" s="1" t="s">
        <v>144</v>
      </c>
      <c r="F85" s="1" t="s">
        <v>177</v>
      </c>
      <c r="G85" s="2">
        <v>382092478</v>
      </c>
      <c r="H85" s="2">
        <v>0</v>
      </c>
      <c r="I85" s="1" t="s">
        <v>13</v>
      </c>
      <c r="J85" s="1" t="s">
        <v>13</v>
      </c>
      <c r="K85" s="1" t="s">
        <v>13</v>
      </c>
      <c r="L85" s="1" t="s">
        <v>13</v>
      </c>
      <c r="M85" s="2"/>
    </row>
    <row r="86" spans="1:13">
      <c r="A86" s="2">
        <v>65</v>
      </c>
      <c r="B86" s="2">
        <v>1364</v>
      </c>
      <c r="C86" s="2">
        <v>1089</v>
      </c>
      <c r="D86" s="1" t="s">
        <v>13</v>
      </c>
      <c r="E86" s="1" t="s">
        <v>144</v>
      </c>
      <c r="F86" s="1" t="s">
        <v>178</v>
      </c>
      <c r="G86" s="2">
        <v>519342465</v>
      </c>
      <c r="H86" s="2">
        <v>0</v>
      </c>
      <c r="I86" s="1" t="s">
        <v>13</v>
      </c>
      <c r="J86" s="1" t="s">
        <v>13</v>
      </c>
      <c r="K86" s="1" t="s">
        <v>13</v>
      </c>
      <c r="L86" s="1" t="s">
        <v>13</v>
      </c>
      <c r="M86" s="2"/>
    </row>
    <row r="87" spans="1:13">
      <c r="A87" s="2">
        <v>67</v>
      </c>
      <c r="B87" s="2">
        <v>1364</v>
      </c>
      <c r="C87" s="2">
        <v>1089</v>
      </c>
      <c r="D87" s="1" t="s">
        <v>13</v>
      </c>
      <c r="E87" s="1" t="s">
        <v>144</v>
      </c>
      <c r="F87" s="1" t="s">
        <v>179</v>
      </c>
      <c r="G87" s="2">
        <v>974841377</v>
      </c>
      <c r="H87" s="2">
        <v>0</v>
      </c>
      <c r="I87" s="1" t="s">
        <v>13</v>
      </c>
      <c r="J87" s="1" t="s">
        <v>13</v>
      </c>
      <c r="K87" s="1" t="s">
        <v>13</v>
      </c>
      <c r="L87" s="1" t="s">
        <v>13</v>
      </c>
      <c r="M87" s="2"/>
    </row>
    <row r="88" spans="1:13">
      <c r="A88" s="2">
        <v>69</v>
      </c>
      <c r="B88" s="2">
        <v>1364</v>
      </c>
      <c r="C88" s="2">
        <v>1089</v>
      </c>
      <c r="D88" s="1" t="s">
        <v>13</v>
      </c>
      <c r="E88" s="1" t="s">
        <v>144</v>
      </c>
      <c r="F88" s="1" t="s">
        <v>180</v>
      </c>
      <c r="G88" s="2">
        <v>3179596679</v>
      </c>
      <c r="H88" s="2">
        <v>0</v>
      </c>
      <c r="I88" s="1" t="s">
        <v>13</v>
      </c>
      <c r="J88" s="1" t="s">
        <v>13</v>
      </c>
      <c r="K88" s="1" t="s">
        <v>13</v>
      </c>
      <c r="L88" s="1" t="s">
        <v>13</v>
      </c>
      <c r="M88" s="2"/>
    </row>
    <row r="89" spans="1:13">
      <c r="A89" s="2">
        <v>71</v>
      </c>
      <c r="B89" s="2">
        <v>1364</v>
      </c>
      <c r="C89" s="2">
        <v>1089</v>
      </c>
      <c r="D89" s="1" t="s">
        <v>13</v>
      </c>
      <c r="E89" s="1" t="s">
        <v>144</v>
      </c>
      <c r="F89" s="1" t="s">
        <v>181</v>
      </c>
      <c r="G89" s="2">
        <v>11101786893</v>
      </c>
      <c r="H89" s="2">
        <v>0</v>
      </c>
      <c r="I89" s="1" t="s">
        <v>13</v>
      </c>
      <c r="J89" s="1" t="s">
        <v>13</v>
      </c>
      <c r="K89" s="1" t="s">
        <v>13</v>
      </c>
      <c r="L89" s="1" t="s">
        <v>13</v>
      </c>
      <c r="M89" s="2"/>
    </row>
    <row r="90" spans="1:13">
      <c r="A90" s="2">
        <v>73</v>
      </c>
      <c r="B90" s="2">
        <v>1364</v>
      </c>
      <c r="C90" s="2">
        <v>1089</v>
      </c>
      <c r="D90" s="1" t="s">
        <v>13</v>
      </c>
      <c r="E90" s="1" t="s">
        <v>144</v>
      </c>
      <c r="F90" s="1" t="s">
        <v>182</v>
      </c>
      <c r="G90" s="2">
        <v>11989095054</v>
      </c>
      <c r="H90" s="2">
        <v>0</v>
      </c>
      <c r="I90" s="1" t="s">
        <v>13</v>
      </c>
      <c r="J90" s="1" t="s">
        <v>13</v>
      </c>
      <c r="K90" s="1" t="s">
        <v>13</v>
      </c>
      <c r="L90" s="1" t="s">
        <v>13</v>
      </c>
      <c r="M90" s="2"/>
    </row>
    <row r="91" spans="1:13">
      <c r="A91" s="2">
        <v>75</v>
      </c>
      <c r="B91" s="2">
        <v>1364</v>
      </c>
      <c r="C91" s="2">
        <v>1089</v>
      </c>
      <c r="D91" s="1" t="s">
        <v>13</v>
      </c>
      <c r="E91" s="1" t="s">
        <v>144</v>
      </c>
      <c r="F91" s="1" t="s">
        <v>183</v>
      </c>
      <c r="G91" s="2">
        <v>9326571755</v>
      </c>
      <c r="H91" s="2">
        <v>0</v>
      </c>
      <c r="I91" s="1" t="s">
        <v>13</v>
      </c>
      <c r="J91" s="1" t="s">
        <v>13</v>
      </c>
      <c r="K91" s="1" t="s">
        <v>13</v>
      </c>
      <c r="L91" s="1" t="s">
        <v>13</v>
      </c>
      <c r="M91" s="2"/>
    </row>
    <row r="92" spans="1:13">
      <c r="A92" s="2">
        <v>76</v>
      </c>
      <c r="B92" s="2">
        <v>1364</v>
      </c>
      <c r="C92" s="2">
        <v>1089</v>
      </c>
      <c r="D92" s="1" t="s">
        <v>13</v>
      </c>
      <c r="E92" s="1" t="s">
        <v>144</v>
      </c>
      <c r="F92" s="1" t="s">
        <v>184</v>
      </c>
      <c r="G92" s="2">
        <v>19714705300</v>
      </c>
      <c r="H92" s="2">
        <v>0</v>
      </c>
      <c r="I92" s="1" t="s">
        <v>13</v>
      </c>
      <c r="J92" s="1" t="s">
        <v>13</v>
      </c>
      <c r="K92" s="1" t="s">
        <v>13</v>
      </c>
      <c r="L92" s="1" t="s">
        <v>13</v>
      </c>
      <c r="M92" s="2"/>
    </row>
    <row r="93" spans="1:13">
      <c r="A93" s="2">
        <v>78</v>
      </c>
      <c r="B93" s="2">
        <v>1364</v>
      </c>
      <c r="C93" s="2">
        <v>1089</v>
      </c>
      <c r="D93" s="1" t="s">
        <v>13</v>
      </c>
      <c r="E93" s="1" t="s">
        <v>144</v>
      </c>
      <c r="F93" s="1" t="s">
        <v>185</v>
      </c>
      <c r="G93" s="2">
        <v>893367284</v>
      </c>
      <c r="H93" s="2">
        <v>0</v>
      </c>
      <c r="I93" s="1" t="s">
        <v>13</v>
      </c>
      <c r="J93" s="1" t="s">
        <v>13</v>
      </c>
      <c r="K93" s="1" t="s">
        <v>13</v>
      </c>
      <c r="L93" s="1" t="s">
        <v>13</v>
      </c>
      <c r="M93" s="2"/>
    </row>
    <row r="94" spans="1:13">
      <c r="A94" s="2">
        <v>87</v>
      </c>
      <c r="B94" s="2">
        <v>1364</v>
      </c>
      <c r="C94" s="2">
        <v>1089</v>
      </c>
      <c r="D94" s="1" t="s">
        <v>13</v>
      </c>
      <c r="E94" s="1" t="s">
        <v>144</v>
      </c>
      <c r="F94" s="1" t="s">
        <v>186</v>
      </c>
      <c r="G94" s="2">
        <v>156346000000</v>
      </c>
      <c r="H94" s="2">
        <v>0</v>
      </c>
      <c r="I94" s="1" t="s">
        <v>13</v>
      </c>
      <c r="J94" s="1" t="s">
        <v>13</v>
      </c>
      <c r="K94" s="1" t="s">
        <v>13</v>
      </c>
      <c r="L94" s="1" t="s">
        <v>13</v>
      </c>
      <c r="M94" s="2"/>
    </row>
    <row r="95" spans="1:13">
      <c r="A95" s="2">
        <v>93</v>
      </c>
      <c r="B95" s="2">
        <v>1364</v>
      </c>
      <c r="C95" s="2">
        <v>1089</v>
      </c>
      <c r="D95" s="1" t="s">
        <v>13</v>
      </c>
      <c r="E95" s="1" t="s">
        <v>144</v>
      </c>
      <c r="F95" s="1" t="s">
        <v>187</v>
      </c>
      <c r="G95" s="2">
        <v>938039936375</v>
      </c>
      <c r="H95" s="2">
        <v>0</v>
      </c>
      <c r="I95" s="1" t="s">
        <v>13</v>
      </c>
      <c r="J95" s="1" t="s">
        <v>13</v>
      </c>
      <c r="K95" s="1" t="s">
        <v>13</v>
      </c>
      <c r="L95" s="1" t="s">
        <v>13</v>
      </c>
      <c r="M95" s="2"/>
    </row>
    <row r="96" spans="1:13">
      <c r="A96" s="2">
        <v>164</v>
      </c>
      <c r="B96" s="2">
        <v>2</v>
      </c>
      <c r="C96" s="2">
        <v>678</v>
      </c>
      <c r="D96" s="1" t="s">
        <v>13</v>
      </c>
      <c r="E96" s="1" t="s">
        <v>14</v>
      </c>
      <c r="F96" s="1" t="s">
        <v>15</v>
      </c>
      <c r="G96" s="2">
        <v>0</v>
      </c>
      <c r="H96" s="2">
        <v>10021866547041</v>
      </c>
      <c r="I96" s="1" t="s">
        <v>13</v>
      </c>
      <c r="J96" s="1" t="s">
        <v>13</v>
      </c>
      <c r="K96" s="1" t="s">
        <v>13</v>
      </c>
      <c r="L96" s="1" t="s">
        <v>13</v>
      </c>
      <c r="M96" s="2"/>
    </row>
    <row r="97" spans="1:13">
      <c r="A97" s="2">
        <v>165</v>
      </c>
      <c r="B97" s="2">
        <v>2</v>
      </c>
      <c r="C97" s="2">
        <v>678</v>
      </c>
      <c r="D97" s="1" t="s">
        <v>13</v>
      </c>
      <c r="E97" s="1" t="s">
        <v>14</v>
      </c>
      <c r="F97" s="1" t="s">
        <v>15</v>
      </c>
      <c r="G97" s="2">
        <v>0</v>
      </c>
      <c r="H97" s="2">
        <v>4523980000000</v>
      </c>
      <c r="I97" s="1" t="s">
        <v>13</v>
      </c>
      <c r="J97" s="1" t="s">
        <v>13</v>
      </c>
      <c r="K97" s="1" t="s">
        <v>13</v>
      </c>
      <c r="L97" s="1" t="s">
        <v>13</v>
      </c>
      <c r="M97" s="2"/>
    </row>
    <row r="98" spans="1:13">
      <c r="A98" s="2">
        <v>14</v>
      </c>
      <c r="B98" s="2">
        <v>524</v>
      </c>
      <c r="C98" s="2">
        <v>585</v>
      </c>
      <c r="D98" s="1" t="s">
        <v>13</v>
      </c>
      <c r="E98" s="1" t="s">
        <v>16</v>
      </c>
      <c r="F98" s="1" t="s">
        <v>17</v>
      </c>
      <c r="G98" s="2">
        <v>0</v>
      </c>
      <c r="H98" s="2">
        <v>88995848857</v>
      </c>
      <c r="I98" s="1" t="s">
        <v>13</v>
      </c>
      <c r="J98" s="1" t="s">
        <v>13</v>
      </c>
      <c r="K98" s="1" t="s">
        <v>13</v>
      </c>
      <c r="L98" s="1" t="s">
        <v>13</v>
      </c>
      <c r="M98" s="2"/>
    </row>
    <row r="99" spans="1:13">
      <c r="A99" s="2">
        <v>14</v>
      </c>
      <c r="B99" s="2">
        <v>525</v>
      </c>
      <c r="C99" s="2">
        <v>586</v>
      </c>
      <c r="D99" s="1" t="s">
        <v>13</v>
      </c>
      <c r="E99" s="1" t="s">
        <v>16</v>
      </c>
      <c r="F99" s="1" t="s">
        <v>18</v>
      </c>
      <c r="G99" s="2">
        <v>0</v>
      </c>
      <c r="H99" s="2">
        <v>84597101261</v>
      </c>
      <c r="I99" s="1" t="s">
        <v>13</v>
      </c>
      <c r="J99" s="1" t="s">
        <v>13</v>
      </c>
      <c r="K99" s="1" t="s">
        <v>13</v>
      </c>
      <c r="L99" s="1" t="s">
        <v>13</v>
      </c>
      <c r="M99" s="2"/>
    </row>
    <row r="100" spans="1:13">
      <c r="A100" s="2">
        <v>10</v>
      </c>
      <c r="B100" s="2">
        <v>526</v>
      </c>
      <c r="C100" s="2">
        <v>588</v>
      </c>
      <c r="D100" s="1" t="s">
        <v>13</v>
      </c>
      <c r="E100" s="1" t="s">
        <v>16</v>
      </c>
      <c r="F100" s="1" t="s">
        <v>19</v>
      </c>
      <c r="G100" s="2">
        <v>0</v>
      </c>
      <c r="H100" s="2">
        <v>492760162121</v>
      </c>
      <c r="I100" s="1" t="s">
        <v>13</v>
      </c>
      <c r="J100" s="1" t="s">
        <v>13</v>
      </c>
      <c r="K100" s="1" t="s">
        <v>13</v>
      </c>
      <c r="L100" s="1" t="s">
        <v>13</v>
      </c>
      <c r="M100" s="2"/>
    </row>
    <row r="101" spans="1:13">
      <c r="A101" s="2">
        <v>6</v>
      </c>
      <c r="B101" s="2">
        <v>527</v>
      </c>
      <c r="C101" s="2">
        <v>589</v>
      </c>
      <c r="D101" s="1" t="s">
        <v>13</v>
      </c>
      <c r="E101" s="1" t="s">
        <v>16</v>
      </c>
      <c r="F101" s="1" t="s">
        <v>20</v>
      </c>
      <c r="G101" s="2">
        <v>0</v>
      </c>
      <c r="H101" s="2">
        <v>42275051481</v>
      </c>
      <c r="I101" s="1" t="s">
        <v>13</v>
      </c>
      <c r="J101" s="1" t="s">
        <v>13</v>
      </c>
      <c r="K101" s="1" t="s">
        <v>13</v>
      </c>
      <c r="L101" s="1" t="s">
        <v>13</v>
      </c>
      <c r="M101" s="2"/>
    </row>
    <row r="102" spans="1:13">
      <c r="A102" s="2">
        <v>10</v>
      </c>
      <c r="B102" s="2">
        <v>528</v>
      </c>
      <c r="C102" s="2">
        <v>590</v>
      </c>
      <c r="D102" s="1" t="s">
        <v>13</v>
      </c>
      <c r="E102" s="1" t="s">
        <v>16</v>
      </c>
      <c r="F102" s="1" t="s">
        <v>21</v>
      </c>
      <c r="G102" s="2">
        <v>0</v>
      </c>
      <c r="H102" s="2">
        <v>180825090459</v>
      </c>
      <c r="I102" s="1" t="s">
        <v>13</v>
      </c>
      <c r="J102" s="1" t="s">
        <v>13</v>
      </c>
      <c r="K102" s="1" t="s">
        <v>13</v>
      </c>
      <c r="L102" s="1" t="s">
        <v>13</v>
      </c>
      <c r="M102" s="2"/>
    </row>
    <row r="103" spans="1:13">
      <c r="A103" s="2">
        <v>10</v>
      </c>
      <c r="B103" s="2">
        <v>529</v>
      </c>
      <c r="C103" s="2">
        <v>591</v>
      </c>
      <c r="D103" s="1" t="s">
        <v>13</v>
      </c>
      <c r="E103" s="1" t="s">
        <v>16</v>
      </c>
      <c r="F103" s="1" t="s">
        <v>22</v>
      </c>
      <c r="G103" s="2">
        <v>0</v>
      </c>
      <c r="H103" s="2">
        <v>340362000041</v>
      </c>
      <c r="I103" s="1" t="s">
        <v>13</v>
      </c>
      <c r="J103" s="1" t="s">
        <v>13</v>
      </c>
      <c r="K103" s="1" t="s">
        <v>13</v>
      </c>
      <c r="L103" s="1" t="s">
        <v>13</v>
      </c>
      <c r="M103" s="2"/>
    </row>
    <row r="104" spans="1:13">
      <c r="A104" s="2">
        <v>12</v>
      </c>
      <c r="B104" s="2">
        <v>530</v>
      </c>
      <c r="C104" s="2">
        <v>594</v>
      </c>
      <c r="D104" s="1" t="s">
        <v>13</v>
      </c>
      <c r="E104" s="1" t="s">
        <v>16</v>
      </c>
      <c r="F104" s="1" t="s">
        <v>23</v>
      </c>
      <c r="G104" s="2">
        <v>0</v>
      </c>
      <c r="H104" s="2">
        <v>3680281057</v>
      </c>
      <c r="I104" s="1" t="s">
        <v>13</v>
      </c>
      <c r="J104" s="1" t="s">
        <v>13</v>
      </c>
      <c r="K104" s="1" t="s">
        <v>13</v>
      </c>
      <c r="L104" s="1" t="s">
        <v>13</v>
      </c>
      <c r="M104" s="2"/>
    </row>
    <row r="105" spans="1:13">
      <c r="A105" s="2">
        <v>10</v>
      </c>
      <c r="B105" s="2">
        <v>531</v>
      </c>
      <c r="C105" s="2">
        <v>596</v>
      </c>
      <c r="D105" s="1" t="s">
        <v>13</v>
      </c>
      <c r="E105" s="1" t="s">
        <v>16</v>
      </c>
      <c r="F105" s="1" t="s">
        <v>24</v>
      </c>
      <c r="G105" s="2">
        <v>0</v>
      </c>
      <c r="H105" s="2">
        <v>576185112825</v>
      </c>
      <c r="I105" s="1" t="s">
        <v>13</v>
      </c>
      <c r="J105" s="1" t="s">
        <v>13</v>
      </c>
      <c r="K105" s="1" t="s">
        <v>13</v>
      </c>
      <c r="L105" s="1" t="s">
        <v>13</v>
      </c>
      <c r="M105" s="2"/>
    </row>
    <row r="106" spans="1:13">
      <c r="A106" s="2">
        <v>14</v>
      </c>
      <c r="B106" s="2">
        <v>532</v>
      </c>
      <c r="C106" s="2">
        <v>598</v>
      </c>
      <c r="D106" s="1" t="s">
        <v>13</v>
      </c>
      <c r="E106" s="1" t="s">
        <v>16</v>
      </c>
      <c r="F106" s="1" t="s">
        <v>25</v>
      </c>
      <c r="G106" s="2">
        <v>0</v>
      </c>
      <c r="H106" s="2">
        <v>378437742175</v>
      </c>
      <c r="I106" s="1" t="s">
        <v>13</v>
      </c>
      <c r="J106" s="1" t="s">
        <v>13</v>
      </c>
      <c r="K106" s="1" t="s">
        <v>13</v>
      </c>
      <c r="L106" s="1" t="s">
        <v>13</v>
      </c>
      <c r="M106" s="2"/>
    </row>
    <row r="107" spans="1:13">
      <c r="A107" s="2">
        <v>12</v>
      </c>
      <c r="B107" s="2">
        <v>533</v>
      </c>
      <c r="C107" s="2">
        <v>599</v>
      </c>
      <c r="D107" s="1" t="s">
        <v>13</v>
      </c>
      <c r="E107" s="1" t="s">
        <v>16</v>
      </c>
      <c r="F107" s="1" t="s">
        <v>26</v>
      </c>
      <c r="G107" s="2">
        <v>0</v>
      </c>
      <c r="H107" s="2">
        <v>19634816756</v>
      </c>
      <c r="I107" s="1" t="s">
        <v>13</v>
      </c>
      <c r="J107" s="1" t="s">
        <v>13</v>
      </c>
      <c r="K107" s="1" t="s">
        <v>13</v>
      </c>
      <c r="L107" s="1" t="s">
        <v>13</v>
      </c>
      <c r="M107" s="2"/>
    </row>
    <row r="108" spans="1:13">
      <c r="A108" s="2">
        <v>10</v>
      </c>
      <c r="B108" s="2">
        <v>534</v>
      </c>
      <c r="C108" s="2">
        <v>600</v>
      </c>
      <c r="D108" s="1" t="s">
        <v>13</v>
      </c>
      <c r="E108" s="1" t="s">
        <v>16</v>
      </c>
      <c r="F108" s="1" t="s">
        <v>27</v>
      </c>
      <c r="G108" s="2">
        <v>0</v>
      </c>
      <c r="H108" s="2">
        <v>519339835878</v>
      </c>
      <c r="I108" s="1" t="s">
        <v>13</v>
      </c>
      <c r="J108" s="1" t="s">
        <v>13</v>
      </c>
      <c r="K108" s="1" t="s">
        <v>13</v>
      </c>
      <c r="L108" s="1" t="s">
        <v>13</v>
      </c>
      <c r="M108" s="2"/>
    </row>
    <row r="109" spans="1:13">
      <c r="A109" s="2">
        <v>10</v>
      </c>
      <c r="B109" s="2">
        <v>535</v>
      </c>
      <c r="C109" s="2">
        <v>601</v>
      </c>
      <c r="D109" s="1" t="s">
        <v>13</v>
      </c>
      <c r="E109" s="1" t="s">
        <v>16</v>
      </c>
      <c r="F109" s="1" t="s">
        <v>28</v>
      </c>
      <c r="G109" s="2">
        <v>0</v>
      </c>
      <c r="H109" s="2">
        <v>188347601812</v>
      </c>
      <c r="I109" s="1" t="s">
        <v>13</v>
      </c>
      <c r="J109" s="1" t="s">
        <v>13</v>
      </c>
      <c r="K109" s="1" t="s">
        <v>13</v>
      </c>
      <c r="L109" s="1" t="s">
        <v>13</v>
      </c>
      <c r="M109" s="2"/>
    </row>
    <row r="110" spans="1:13">
      <c r="A110" s="2">
        <v>14</v>
      </c>
      <c r="B110" s="2">
        <v>536</v>
      </c>
      <c r="C110" s="2">
        <v>602</v>
      </c>
      <c r="D110" s="1" t="s">
        <v>13</v>
      </c>
      <c r="E110" s="1" t="s">
        <v>16</v>
      </c>
      <c r="F110" s="1" t="s">
        <v>29</v>
      </c>
      <c r="G110" s="2">
        <v>0</v>
      </c>
      <c r="H110" s="2">
        <v>62736756847</v>
      </c>
      <c r="I110" s="1" t="s">
        <v>13</v>
      </c>
      <c r="J110" s="1" t="s">
        <v>13</v>
      </c>
      <c r="K110" s="1" t="s">
        <v>13</v>
      </c>
      <c r="L110" s="1" t="s">
        <v>13</v>
      </c>
      <c r="M110" s="2"/>
    </row>
    <row r="111" spans="1:13">
      <c r="A111" s="2">
        <v>14</v>
      </c>
      <c r="B111" s="2">
        <v>537</v>
      </c>
      <c r="C111" s="2">
        <v>603</v>
      </c>
      <c r="D111" s="1" t="s">
        <v>13</v>
      </c>
      <c r="E111" s="1" t="s">
        <v>16</v>
      </c>
      <c r="F111" s="1" t="s">
        <v>30</v>
      </c>
      <c r="G111" s="2">
        <v>0</v>
      </c>
      <c r="H111" s="2">
        <v>72366165665</v>
      </c>
      <c r="I111" s="1" t="s">
        <v>13</v>
      </c>
      <c r="J111" s="1" t="s">
        <v>13</v>
      </c>
      <c r="K111" s="1" t="s">
        <v>13</v>
      </c>
      <c r="L111" s="1" t="s">
        <v>13</v>
      </c>
      <c r="M111" s="2"/>
    </row>
    <row r="112" spans="1:13">
      <c r="A112" s="2">
        <v>12</v>
      </c>
      <c r="B112" s="2">
        <v>538</v>
      </c>
      <c r="C112" s="2">
        <v>604</v>
      </c>
      <c r="D112" s="1" t="s">
        <v>13</v>
      </c>
      <c r="E112" s="1" t="s">
        <v>16</v>
      </c>
      <c r="F112" s="1" t="s">
        <v>31</v>
      </c>
      <c r="G112" s="2">
        <v>0</v>
      </c>
      <c r="H112" s="2">
        <v>28755279093</v>
      </c>
      <c r="I112" s="1" t="s">
        <v>13</v>
      </c>
      <c r="J112" s="1" t="s">
        <v>13</v>
      </c>
      <c r="K112" s="1" t="s">
        <v>13</v>
      </c>
      <c r="L112" s="1" t="s">
        <v>13</v>
      </c>
      <c r="M112" s="2"/>
    </row>
    <row r="113" spans="1:13">
      <c r="A113" s="2">
        <v>9</v>
      </c>
      <c r="B113" s="2">
        <v>539</v>
      </c>
      <c r="C113" s="2">
        <v>605</v>
      </c>
      <c r="D113" s="1" t="s">
        <v>13</v>
      </c>
      <c r="E113" s="1" t="s">
        <v>16</v>
      </c>
      <c r="F113" s="1" t="s">
        <v>32</v>
      </c>
      <c r="G113" s="2">
        <v>0</v>
      </c>
      <c r="H113" s="2">
        <v>98278881941</v>
      </c>
      <c r="I113" s="1" t="s">
        <v>13</v>
      </c>
      <c r="J113" s="1" t="s">
        <v>13</v>
      </c>
      <c r="K113" s="1" t="s">
        <v>13</v>
      </c>
      <c r="L113" s="1" t="s">
        <v>13</v>
      </c>
      <c r="M113" s="2"/>
    </row>
    <row r="114" spans="1:13">
      <c r="A114" s="2">
        <v>6</v>
      </c>
      <c r="B114" s="2">
        <v>540</v>
      </c>
      <c r="C114" s="2">
        <v>606</v>
      </c>
      <c r="D114" s="1" t="s">
        <v>13</v>
      </c>
      <c r="E114" s="1" t="s">
        <v>16</v>
      </c>
      <c r="F114" s="1" t="s">
        <v>33</v>
      </c>
      <c r="G114" s="2">
        <v>0</v>
      </c>
      <c r="H114" s="2">
        <v>317784066930</v>
      </c>
      <c r="I114" s="1" t="s">
        <v>13</v>
      </c>
      <c r="J114" s="1" t="s">
        <v>13</v>
      </c>
      <c r="K114" s="1" t="s">
        <v>13</v>
      </c>
      <c r="L114" s="1" t="s">
        <v>13</v>
      </c>
      <c r="M114" s="2"/>
    </row>
    <row r="115" spans="1:13">
      <c r="A115" s="2">
        <v>10</v>
      </c>
      <c r="B115" s="2">
        <v>541</v>
      </c>
      <c r="C115" s="2">
        <v>607</v>
      </c>
      <c r="D115" s="1" t="s">
        <v>13</v>
      </c>
      <c r="E115" s="1" t="s">
        <v>16</v>
      </c>
      <c r="F115" s="1" t="s">
        <v>34</v>
      </c>
      <c r="G115" s="2">
        <v>0</v>
      </c>
      <c r="H115" s="2">
        <v>604850236900</v>
      </c>
      <c r="I115" s="1" t="s">
        <v>13</v>
      </c>
      <c r="J115" s="1" t="s">
        <v>13</v>
      </c>
      <c r="K115" s="1" t="s">
        <v>13</v>
      </c>
      <c r="L115" s="1" t="s">
        <v>13</v>
      </c>
      <c r="M115" s="2"/>
    </row>
    <row r="116" spans="1:13">
      <c r="A116" s="2">
        <v>14</v>
      </c>
      <c r="B116" s="2">
        <v>542</v>
      </c>
      <c r="C116" s="2">
        <v>608</v>
      </c>
      <c r="D116" s="1" t="s">
        <v>13</v>
      </c>
      <c r="E116" s="1" t="s">
        <v>16</v>
      </c>
      <c r="F116" s="1" t="s">
        <v>35</v>
      </c>
      <c r="G116" s="2">
        <v>0</v>
      </c>
      <c r="H116" s="2">
        <v>346661461900</v>
      </c>
      <c r="I116" s="1" t="s">
        <v>13</v>
      </c>
      <c r="J116" s="1" t="s">
        <v>13</v>
      </c>
      <c r="K116" s="1" t="s">
        <v>13</v>
      </c>
      <c r="L116" s="1" t="s">
        <v>13</v>
      </c>
      <c r="M116" s="2"/>
    </row>
    <row r="117" spans="1:13">
      <c r="A117" s="2">
        <v>10</v>
      </c>
      <c r="B117" s="2">
        <v>543</v>
      </c>
      <c r="C117" s="2">
        <v>609</v>
      </c>
      <c r="D117" s="1" t="s">
        <v>13</v>
      </c>
      <c r="E117" s="1" t="s">
        <v>16</v>
      </c>
      <c r="F117" s="1" t="s">
        <v>36</v>
      </c>
      <c r="G117" s="2">
        <v>0</v>
      </c>
      <c r="H117" s="2">
        <v>711826452675</v>
      </c>
      <c r="I117" s="1" t="s">
        <v>13</v>
      </c>
      <c r="J117" s="1" t="s">
        <v>13</v>
      </c>
      <c r="K117" s="1" t="s">
        <v>13</v>
      </c>
      <c r="L117" s="1" t="s">
        <v>13</v>
      </c>
      <c r="M117" s="2"/>
    </row>
    <row r="118" spans="1:13">
      <c r="A118" s="2">
        <v>10</v>
      </c>
      <c r="B118" s="2">
        <v>546</v>
      </c>
      <c r="C118" s="2">
        <v>940</v>
      </c>
      <c r="D118" s="1" t="s">
        <v>13</v>
      </c>
      <c r="E118" s="1" t="s">
        <v>16</v>
      </c>
      <c r="F118" s="1" t="s">
        <v>37</v>
      </c>
      <c r="G118" s="2">
        <v>0</v>
      </c>
      <c r="H118" s="2">
        <v>31643857240</v>
      </c>
      <c r="I118" s="1" t="s">
        <v>13</v>
      </c>
      <c r="J118" s="1" t="s">
        <v>13</v>
      </c>
      <c r="K118" s="1" t="s">
        <v>13</v>
      </c>
      <c r="L118" s="1" t="s">
        <v>13</v>
      </c>
      <c r="M118" s="2"/>
    </row>
    <row r="119" spans="1:13">
      <c r="A119" s="2">
        <v>6</v>
      </c>
      <c r="B119" s="2">
        <v>547</v>
      </c>
      <c r="C119" s="2">
        <v>941</v>
      </c>
      <c r="D119" s="1" t="s">
        <v>13</v>
      </c>
      <c r="E119" s="1" t="s">
        <v>16</v>
      </c>
      <c r="F119" s="1" t="s">
        <v>38</v>
      </c>
      <c r="G119" s="2">
        <v>0</v>
      </c>
      <c r="H119" s="2">
        <v>952109486581</v>
      </c>
      <c r="I119" s="1" t="s">
        <v>13</v>
      </c>
      <c r="J119" s="1" t="s">
        <v>13</v>
      </c>
      <c r="K119" s="1" t="s">
        <v>13</v>
      </c>
      <c r="L119" s="1" t="s">
        <v>13</v>
      </c>
      <c r="M119" s="2"/>
    </row>
    <row r="120" spans="1:13">
      <c r="A120" s="2">
        <v>18</v>
      </c>
      <c r="B120" s="2">
        <v>548</v>
      </c>
      <c r="C120" s="2">
        <v>942</v>
      </c>
      <c r="D120" s="1" t="s">
        <v>13</v>
      </c>
      <c r="E120" s="1" t="s">
        <v>16</v>
      </c>
      <c r="F120" s="1" t="s">
        <v>39</v>
      </c>
      <c r="G120" s="2">
        <v>0</v>
      </c>
      <c r="H120" s="2">
        <v>305420108240</v>
      </c>
      <c r="I120" s="1" t="s">
        <v>13</v>
      </c>
      <c r="J120" s="1" t="s">
        <v>13</v>
      </c>
      <c r="K120" s="1" t="s">
        <v>13</v>
      </c>
      <c r="L120" s="1" t="s">
        <v>13</v>
      </c>
      <c r="M120" s="2"/>
    </row>
    <row r="121" spans="1:13">
      <c r="A121" s="2">
        <v>6</v>
      </c>
      <c r="B121" s="2">
        <v>549</v>
      </c>
      <c r="C121" s="2">
        <v>943</v>
      </c>
      <c r="D121" s="1" t="s">
        <v>13</v>
      </c>
      <c r="E121" s="1" t="s">
        <v>16</v>
      </c>
      <c r="F121" s="1" t="s">
        <v>40</v>
      </c>
      <c r="G121" s="2">
        <v>0</v>
      </c>
      <c r="H121" s="2">
        <v>856203319761</v>
      </c>
      <c r="I121" s="1" t="s">
        <v>13</v>
      </c>
      <c r="J121" s="1" t="s">
        <v>13</v>
      </c>
      <c r="K121" s="1" t="s">
        <v>13</v>
      </c>
      <c r="L121" s="1" t="s">
        <v>13</v>
      </c>
      <c r="M121" s="2"/>
    </row>
    <row r="122" spans="1:13">
      <c r="A122" s="2">
        <v>10</v>
      </c>
      <c r="B122" s="2">
        <v>550</v>
      </c>
      <c r="C122" s="2">
        <v>948</v>
      </c>
      <c r="D122" s="1" t="s">
        <v>13</v>
      </c>
      <c r="E122" s="1" t="s">
        <v>16</v>
      </c>
      <c r="F122" s="1" t="s">
        <v>41</v>
      </c>
      <c r="G122" s="2">
        <v>0</v>
      </c>
      <c r="H122" s="2">
        <v>262044841567</v>
      </c>
      <c r="I122" s="1" t="s">
        <v>13</v>
      </c>
      <c r="J122" s="1" t="s">
        <v>13</v>
      </c>
      <c r="K122" s="1" t="s">
        <v>13</v>
      </c>
      <c r="L122" s="1" t="s">
        <v>13</v>
      </c>
      <c r="M122" s="2"/>
    </row>
    <row r="123" spans="1:13">
      <c r="A123" s="2">
        <v>6</v>
      </c>
      <c r="B123" s="2">
        <v>551</v>
      </c>
      <c r="C123" s="2">
        <v>949</v>
      </c>
      <c r="D123" s="1" t="s">
        <v>13</v>
      </c>
      <c r="E123" s="1" t="s">
        <v>16</v>
      </c>
      <c r="F123" s="1" t="s">
        <v>42</v>
      </c>
      <c r="G123" s="2">
        <v>0</v>
      </c>
      <c r="H123" s="2">
        <v>482137746300</v>
      </c>
      <c r="I123" s="1" t="s">
        <v>13</v>
      </c>
      <c r="J123" s="1" t="s">
        <v>13</v>
      </c>
      <c r="K123" s="1" t="s">
        <v>13</v>
      </c>
      <c r="L123" s="1" t="s">
        <v>13</v>
      </c>
      <c r="M123" s="2"/>
    </row>
    <row r="124" spans="1:13">
      <c r="A124" s="2">
        <v>6</v>
      </c>
      <c r="B124" s="2">
        <v>552</v>
      </c>
      <c r="C124" s="2">
        <v>951</v>
      </c>
      <c r="D124" s="1" t="s">
        <v>13</v>
      </c>
      <c r="E124" s="1" t="s">
        <v>16</v>
      </c>
      <c r="F124" s="1" t="s">
        <v>43</v>
      </c>
      <c r="G124" s="2">
        <v>0</v>
      </c>
      <c r="H124" s="2">
        <v>83414835000</v>
      </c>
      <c r="I124" s="1" t="s">
        <v>13</v>
      </c>
      <c r="J124" s="1" t="s">
        <v>13</v>
      </c>
      <c r="K124" s="1" t="s">
        <v>13</v>
      </c>
      <c r="L124" s="1" t="s">
        <v>13</v>
      </c>
      <c r="M124" s="2"/>
    </row>
    <row r="125" spans="1:13">
      <c r="A125" s="2">
        <v>12</v>
      </c>
      <c r="B125" s="2">
        <v>552</v>
      </c>
      <c r="C125" s="2">
        <v>951</v>
      </c>
      <c r="D125" s="1" t="s">
        <v>13</v>
      </c>
      <c r="E125" s="1" t="s">
        <v>16</v>
      </c>
      <c r="F125" s="1" t="s">
        <v>44</v>
      </c>
      <c r="G125" s="2">
        <v>0</v>
      </c>
      <c r="H125" s="2">
        <v>47665620000</v>
      </c>
      <c r="I125" s="1" t="s">
        <v>13</v>
      </c>
      <c r="J125" s="1" t="s">
        <v>13</v>
      </c>
      <c r="K125" s="1" t="s">
        <v>13</v>
      </c>
      <c r="L125" s="1" t="s">
        <v>13</v>
      </c>
      <c r="M125" s="2"/>
    </row>
    <row r="126" spans="1:13">
      <c r="A126" s="2">
        <v>2</v>
      </c>
      <c r="B126" s="2">
        <v>553</v>
      </c>
      <c r="C126" s="2">
        <v>953</v>
      </c>
      <c r="D126" s="1" t="s">
        <v>13</v>
      </c>
      <c r="E126" s="1" t="s">
        <v>16</v>
      </c>
      <c r="F126" s="1" t="s">
        <v>45</v>
      </c>
      <c r="G126" s="2">
        <v>0</v>
      </c>
      <c r="H126" s="2">
        <v>50446114500</v>
      </c>
      <c r="I126" s="1" t="s">
        <v>13</v>
      </c>
      <c r="J126" s="1" t="s">
        <v>13</v>
      </c>
      <c r="K126" s="1" t="s">
        <v>13</v>
      </c>
      <c r="L126" s="1" t="s">
        <v>13</v>
      </c>
      <c r="M126" s="2"/>
    </row>
    <row r="127" spans="1:13">
      <c r="A127" s="2">
        <v>4</v>
      </c>
      <c r="B127" s="2">
        <v>553</v>
      </c>
      <c r="C127" s="2">
        <v>953</v>
      </c>
      <c r="D127" s="1" t="s">
        <v>13</v>
      </c>
      <c r="E127" s="1" t="s">
        <v>16</v>
      </c>
      <c r="F127" s="1" t="s">
        <v>46</v>
      </c>
      <c r="G127" s="2">
        <v>0</v>
      </c>
      <c r="H127" s="2">
        <v>102335438050</v>
      </c>
      <c r="I127" s="1" t="s">
        <v>13</v>
      </c>
      <c r="J127" s="1" t="s">
        <v>13</v>
      </c>
      <c r="K127" s="1" t="s">
        <v>13</v>
      </c>
      <c r="L127" s="1" t="s">
        <v>13</v>
      </c>
      <c r="M127" s="2"/>
    </row>
    <row r="128" spans="1:13">
      <c r="A128" s="2">
        <v>6</v>
      </c>
      <c r="B128" s="2">
        <v>553</v>
      </c>
      <c r="C128" s="2">
        <v>953</v>
      </c>
      <c r="D128" s="1" t="s">
        <v>13</v>
      </c>
      <c r="E128" s="1" t="s">
        <v>16</v>
      </c>
      <c r="F128" s="1" t="s">
        <v>47</v>
      </c>
      <c r="G128" s="2">
        <v>0</v>
      </c>
      <c r="H128" s="2">
        <v>83552800489</v>
      </c>
      <c r="I128" s="1" t="s">
        <v>13</v>
      </c>
      <c r="J128" s="1" t="s">
        <v>13</v>
      </c>
      <c r="K128" s="1" t="s">
        <v>13</v>
      </c>
      <c r="L128" s="1" t="s">
        <v>13</v>
      </c>
      <c r="M128" s="2"/>
    </row>
    <row r="129" spans="1:13">
      <c r="A129" s="2">
        <v>8</v>
      </c>
      <c r="B129" s="2">
        <v>553</v>
      </c>
      <c r="C129" s="2">
        <v>953</v>
      </c>
      <c r="D129" s="1" t="s">
        <v>13</v>
      </c>
      <c r="E129" s="1" t="s">
        <v>16</v>
      </c>
      <c r="F129" s="1" t="s">
        <v>48</v>
      </c>
      <c r="G129" s="2">
        <v>0</v>
      </c>
      <c r="H129" s="2">
        <v>38960024125</v>
      </c>
      <c r="I129" s="1" t="s">
        <v>13</v>
      </c>
      <c r="J129" s="1" t="s">
        <v>13</v>
      </c>
      <c r="K129" s="1" t="s">
        <v>13</v>
      </c>
      <c r="L129" s="1" t="s">
        <v>13</v>
      </c>
      <c r="M129" s="2"/>
    </row>
    <row r="130" spans="1:13">
      <c r="A130" s="2">
        <v>10</v>
      </c>
      <c r="B130" s="2">
        <v>553</v>
      </c>
      <c r="C130" s="2">
        <v>953</v>
      </c>
      <c r="D130" s="1" t="s">
        <v>13</v>
      </c>
      <c r="E130" s="1" t="s">
        <v>16</v>
      </c>
      <c r="F130" s="1" t="s">
        <v>49</v>
      </c>
      <c r="G130" s="2">
        <v>0</v>
      </c>
      <c r="H130" s="2">
        <v>130480397806</v>
      </c>
      <c r="I130" s="1" t="s">
        <v>13</v>
      </c>
      <c r="J130" s="1" t="s">
        <v>13</v>
      </c>
      <c r="K130" s="1" t="s">
        <v>13</v>
      </c>
      <c r="L130" s="1" t="s">
        <v>13</v>
      </c>
      <c r="M130" s="2"/>
    </row>
    <row r="131" spans="1:13">
      <c r="A131" s="2">
        <v>6</v>
      </c>
      <c r="B131" s="2">
        <v>554</v>
      </c>
      <c r="C131" s="2">
        <v>1019</v>
      </c>
      <c r="D131" s="1" t="s">
        <v>13</v>
      </c>
      <c r="E131" s="1" t="s">
        <v>16</v>
      </c>
      <c r="F131" s="1" t="s">
        <v>50</v>
      </c>
      <c r="G131" s="2">
        <v>0</v>
      </c>
      <c r="H131" s="2">
        <v>63163143031</v>
      </c>
      <c r="I131" s="1" t="s">
        <v>13</v>
      </c>
      <c r="J131" s="1" t="s">
        <v>13</v>
      </c>
      <c r="K131" s="1" t="s">
        <v>13</v>
      </c>
      <c r="L131" s="1" t="s">
        <v>13</v>
      </c>
      <c r="M131" s="2"/>
    </row>
    <row r="132" spans="1:13">
      <c r="A132" s="2">
        <v>8</v>
      </c>
      <c r="B132" s="2">
        <v>555</v>
      </c>
      <c r="C132" s="2">
        <v>1021</v>
      </c>
      <c r="D132" s="1" t="s">
        <v>13</v>
      </c>
      <c r="E132" s="1" t="s">
        <v>16</v>
      </c>
      <c r="F132" s="1" t="s">
        <v>51</v>
      </c>
      <c r="G132" s="2">
        <v>0</v>
      </c>
      <c r="H132" s="2">
        <v>776255779939</v>
      </c>
      <c r="I132" s="1" t="s">
        <v>13</v>
      </c>
      <c r="J132" s="1" t="s">
        <v>13</v>
      </c>
      <c r="K132" s="1" t="s">
        <v>13</v>
      </c>
      <c r="L132" s="1" t="s">
        <v>13</v>
      </c>
      <c r="M132" s="2"/>
    </row>
    <row r="133" spans="1:13">
      <c r="A133" s="2">
        <v>18</v>
      </c>
      <c r="B133" s="2">
        <v>556</v>
      </c>
      <c r="C133" s="2">
        <v>1034</v>
      </c>
      <c r="D133" s="1" t="s">
        <v>13</v>
      </c>
      <c r="E133" s="1" t="s">
        <v>16</v>
      </c>
      <c r="F133" s="1" t="s">
        <v>52</v>
      </c>
      <c r="G133" s="2">
        <v>0</v>
      </c>
      <c r="H133" s="2">
        <v>243020356594</v>
      </c>
      <c r="I133" s="1" t="s">
        <v>13</v>
      </c>
      <c r="J133" s="1" t="s">
        <v>13</v>
      </c>
      <c r="K133" s="1" t="s">
        <v>13</v>
      </c>
      <c r="L133" s="1" t="s">
        <v>13</v>
      </c>
      <c r="M133" s="2"/>
    </row>
    <row r="134" spans="1:13">
      <c r="A134" s="2">
        <v>14</v>
      </c>
      <c r="B134" s="2">
        <v>557</v>
      </c>
      <c r="C134" s="2">
        <v>1037</v>
      </c>
      <c r="D134" s="1" t="s">
        <v>13</v>
      </c>
      <c r="E134" s="1" t="s">
        <v>16</v>
      </c>
      <c r="F134" s="1" t="s">
        <v>53</v>
      </c>
      <c r="G134" s="2">
        <v>0</v>
      </c>
      <c r="H134" s="2">
        <v>243054863855</v>
      </c>
      <c r="I134" s="1" t="s">
        <v>13</v>
      </c>
      <c r="J134" s="1" t="s">
        <v>13</v>
      </c>
      <c r="K134" s="1" t="s">
        <v>13</v>
      </c>
      <c r="L134" s="1" t="s">
        <v>13</v>
      </c>
      <c r="M134" s="2"/>
    </row>
    <row r="135" spans="1:13">
      <c r="A135" s="2">
        <v>10</v>
      </c>
      <c r="B135" s="2">
        <v>558</v>
      </c>
      <c r="C135" s="2">
        <v>1038</v>
      </c>
      <c r="D135" s="1" t="s">
        <v>13</v>
      </c>
      <c r="E135" s="1" t="s">
        <v>16</v>
      </c>
      <c r="F135" s="1" t="s">
        <v>54</v>
      </c>
      <c r="G135" s="2">
        <v>0</v>
      </c>
      <c r="H135" s="2">
        <v>355000993757</v>
      </c>
      <c r="I135" s="1" t="s">
        <v>13</v>
      </c>
      <c r="J135" s="1" t="s">
        <v>13</v>
      </c>
      <c r="K135" s="1" t="s">
        <v>13</v>
      </c>
      <c r="L135" s="1" t="s">
        <v>13</v>
      </c>
      <c r="M135" s="2"/>
    </row>
    <row r="136" spans="1:13">
      <c r="A136" s="2">
        <v>10</v>
      </c>
      <c r="B136" s="2">
        <v>559</v>
      </c>
      <c r="C136" s="2">
        <v>1039</v>
      </c>
      <c r="D136" s="1" t="s">
        <v>13</v>
      </c>
      <c r="E136" s="1" t="s">
        <v>16</v>
      </c>
      <c r="F136" s="1" t="s">
        <v>55</v>
      </c>
      <c r="G136" s="2">
        <v>0</v>
      </c>
      <c r="H136" s="2">
        <v>170404591500</v>
      </c>
      <c r="I136" s="1" t="s">
        <v>13</v>
      </c>
      <c r="J136" s="1" t="s">
        <v>13</v>
      </c>
      <c r="K136" s="1" t="s">
        <v>13</v>
      </c>
      <c r="L136" s="1" t="s">
        <v>13</v>
      </c>
      <c r="M136" s="2"/>
    </row>
    <row r="137" spans="1:13">
      <c r="A137" s="2">
        <v>6</v>
      </c>
      <c r="B137" s="2">
        <v>560</v>
      </c>
      <c r="C137" s="2">
        <v>1040</v>
      </c>
      <c r="D137" s="1" t="s">
        <v>13</v>
      </c>
      <c r="E137" s="1" t="s">
        <v>16</v>
      </c>
      <c r="F137" s="1" t="s">
        <v>56</v>
      </c>
      <c r="G137" s="2">
        <v>0</v>
      </c>
      <c r="H137" s="2">
        <v>66731868000</v>
      </c>
      <c r="I137" s="1" t="s">
        <v>13</v>
      </c>
      <c r="J137" s="1" t="s">
        <v>13</v>
      </c>
      <c r="K137" s="1" t="s">
        <v>13</v>
      </c>
      <c r="L137" s="1" t="s">
        <v>13</v>
      </c>
      <c r="M137" s="2"/>
    </row>
    <row r="138" spans="1:13">
      <c r="A138" s="2">
        <v>10</v>
      </c>
      <c r="B138" s="2">
        <v>561</v>
      </c>
      <c r="C138" s="2">
        <v>1047</v>
      </c>
      <c r="D138" s="1" t="s">
        <v>13</v>
      </c>
      <c r="E138" s="1" t="s">
        <v>16</v>
      </c>
      <c r="F138" s="1" t="s">
        <v>57</v>
      </c>
      <c r="G138" s="2">
        <v>0</v>
      </c>
      <c r="H138" s="2">
        <v>289901620304</v>
      </c>
      <c r="I138" s="1" t="s">
        <v>13</v>
      </c>
      <c r="J138" s="1" t="s">
        <v>13</v>
      </c>
      <c r="K138" s="1" t="s">
        <v>13</v>
      </c>
      <c r="L138" s="1" t="s">
        <v>13</v>
      </c>
      <c r="M138" s="2"/>
    </row>
    <row r="139" spans="1:13">
      <c r="A139" s="2">
        <v>14</v>
      </c>
      <c r="B139" s="2">
        <v>562</v>
      </c>
      <c r="C139" s="2">
        <v>1050</v>
      </c>
      <c r="D139" s="1" t="s">
        <v>13</v>
      </c>
      <c r="E139" s="1" t="s">
        <v>16</v>
      </c>
      <c r="F139" s="1" t="s">
        <v>58</v>
      </c>
      <c r="G139" s="2">
        <v>0</v>
      </c>
      <c r="H139" s="2">
        <v>115626665175</v>
      </c>
      <c r="I139" s="1" t="s">
        <v>13</v>
      </c>
      <c r="J139" s="1" t="s">
        <v>13</v>
      </c>
      <c r="K139" s="1" t="s">
        <v>13</v>
      </c>
      <c r="L139" s="1" t="s">
        <v>13</v>
      </c>
      <c r="M139" s="2"/>
    </row>
    <row r="140" spans="1:13">
      <c r="A140" s="2">
        <v>18</v>
      </c>
      <c r="B140" s="2">
        <v>563</v>
      </c>
      <c r="C140" s="2">
        <v>1056</v>
      </c>
      <c r="D140" s="1" t="s">
        <v>13</v>
      </c>
      <c r="E140" s="1" t="s">
        <v>16</v>
      </c>
      <c r="F140" s="1" t="s">
        <v>59</v>
      </c>
      <c r="G140" s="2">
        <v>0</v>
      </c>
      <c r="H140" s="2">
        <v>132101770351</v>
      </c>
      <c r="I140" s="1" t="s">
        <v>13</v>
      </c>
      <c r="J140" s="1" t="s">
        <v>13</v>
      </c>
      <c r="K140" s="1" t="s">
        <v>13</v>
      </c>
      <c r="L140" s="1" t="s">
        <v>13</v>
      </c>
      <c r="M140" s="2"/>
    </row>
    <row r="141" spans="1:13">
      <c r="A141" s="2">
        <v>6</v>
      </c>
      <c r="B141" s="2">
        <v>564</v>
      </c>
      <c r="C141" s="2">
        <v>1057</v>
      </c>
      <c r="D141" s="1" t="s">
        <v>13</v>
      </c>
      <c r="E141" s="1" t="s">
        <v>16</v>
      </c>
      <c r="F141" s="1" t="s">
        <v>60</v>
      </c>
      <c r="G141" s="2">
        <v>0</v>
      </c>
      <c r="H141" s="2">
        <v>79470433446</v>
      </c>
      <c r="I141" s="1" t="s">
        <v>13</v>
      </c>
      <c r="J141" s="1" t="s">
        <v>13</v>
      </c>
      <c r="K141" s="1" t="s">
        <v>13</v>
      </c>
      <c r="L141" s="1" t="s">
        <v>13</v>
      </c>
      <c r="M141" s="2"/>
    </row>
    <row r="142" spans="1:13">
      <c r="A142" s="2">
        <v>6</v>
      </c>
      <c r="B142" s="2">
        <v>565</v>
      </c>
      <c r="C142" s="2">
        <v>1104</v>
      </c>
      <c r="D142" s="1" t="s">
        <v>13</v>
      </c>
      <c r="E142" s="1" t="s">
        <v>16</v>
      </c>
      <c r="F142" s="1" t="s">
        <v>61</v>
      </c>
      <c r="G142" s="2">
        <v>0</v>
      </c>
      <c r="H142" s="2">
        <v>221748241680</v>
      </c>
      <c r="I142" s="1" t="s">
        <v>13</v>
      </c>
      <c r="J142" s="1" t="s">
        <v>13</v>
      </c>
      <c r="K142" s="1" t="s">
        <v>13</v>
      </c>
      <c r="L142" s="1" t="s">
        <v>13</v>
      </c>
      <c r="M142" s="2"/>
    </row>
    <row r="143" spans="1:13">
      <c r="A143" s="2">
        <v>6</v>
      </c>
      <c r="B143" s="2">
        <v>566</v>
      </c>
      <c r="C143" s="2">
        <v>1105</v>
      </c>
      <c r="D143" s="1" t="s">
        <v>13</v>
      </c>
      <c r="E143" s="1" t="s">
        <v>16</v>
      </c>
      <c r="F143" s="1" t="s">
        <v>62</v>
      </c>
      <c r="G143" s="2">
        <v>0</v>
      </c>
      <c r="H143" s="2">
        <v>489917106495</v>
      </c>
      <c r="I143" s="1" t="s">
        <v>13</v>
      </c>
      <c r="J143" s="1" t="s">
        <v>13</v>
      </c>
      <c r="K143" s="1" t="s">
        <v>13</v>
      </c>
      <c r="L143" s="1" t="s">
        <v>13</v>
      </c>
      <c r="M143" s="2"/>
    </row>
    <row r="144" spans="1:13">
      <c r="A144" s="2">
        <v>12</v>
      </c>
      <c r="B144" s="2">
        <v>567</v>
      </c>
      <c r="C144" s="2">
        <v>1106</v>
      </c>
      <c r="D144" s="1" t="s">
        <v>13</v>
      </c>
      <c r="E144" s="1" t="s">
        <v>16</v>
      </c>
      <c r="F144" s="1" t="s">
        <v>63</v>
      </c>
      <c r="G144" s="2">
        <v>0</v>
      </c>
      <c r="H144" s="2">
        <v>756300173360</v>
      </c>
      <c r="I144" s="1" t="s">
        <v>13</v>
      </c>
      <c r="J144" s="1" t="s">
        <v>13</v>
      </c>
      <c r="K144" s="1" t="s">
        <v>13</v>
      </c>
      <c r="L144" s="1" t="s">
        <v>13</v>
      </c>
      <c r="M144" s="2"/>
    </row>
    <row r="145" spans="1:13">
      <c r="A145" s="2">
        <v>10</v>
      </c>
      <c r="B145" s="2">
        <v>568</v>
      </c>
      <c r="C145" s="2">
        <v>1109</v>
      </c>
      <c r="D145" s="1" t="s">
        <v>13</v>
      </c>
      <c r="E145" s="1" t="s">
        <v>16</v>
      </c>
      <c r="F145" s="1" t="s">
        <v>64</v>
      </c>
      <c r="G145" s="2">
        <v>0</v>
      </c>
      <c r="H145" s="2">
        <v>394481465547</v>
      </c>
      <c r="I145" s="1" t="s">
        <v>13</v>
      </c>
      <c r="J145" s="1" t="s">
        <v>13</v>
      </c>
      <c r="K145" s="1" t="s">
        <v>13</v>
      </c>
      <c r="L145" s="1" t="s">
        <v>13</v>
      </c>
      <c r="M145" s="2"/>
    </row>
    <row r="146" spans="1:13">
      <c r="A146" s="2">
        <v>10</v>
      </c>
      <c r="B146" s="2">
        <v>569</v>
      </c>
      <c r="C146" s="2">
        <v>1131</v>
      </c>
      <c r="D146" s="1" t="s">
        <v>13</v>
      </c>
      <c r="E146" s="1" t="s">
        <v>16</v>
      </c>
      <c r="F146" s="1" t="s">
        <v>65</v>
      </c>
      <c r="G146" s="2">
        <v>0</v>
      </c>
      <c r="H146" s="2">
        <v>27750923964</v>
      </c>
      <c r="I146" s="1" t="s">
        <v>13</v>
      </c>
      <c r="J146" s="1" t="s">
        <v>13</v>
      </c>
      <c r="K146" s="1" t="s">
        <v>13</v>
      </c>
      <c r="L146" s="1" t="s">
        <v>13</v>
      </c>
      <c r="M146" s="2"/>
    </row>
    <row r="147" spans="1:13">
      <c r="A147" s="2">
        <v>8</v>
      </c>
      <c r="B147" s="2">
        <v>570</v>
      </c>
      <c r="C147" s="2">
        <v>1132</v>
      </c>
      <c r="D147" s="1" t="s">
        <v>13</v>
      </c>
      <c r="E147" s="1" t="s">
        <v>16</v>
      </c>
      <c r="F147" s="1" t="s">
        <v>66</v>
      </c>
      <c r="G147" s="2">
        <v>0</v>
      </c>
      <c r="H147" s="2">
        <v>317349499473</v>
      </c>
      <c r="I147" s="1" t="s">
        <v>13</v>
      </c>
      <c r="J147" s="1" t="s">
        <v>13</v>
      </c>
      <c r="K147" s="1" t="s">
        <v>13</v>
      </c>
      <c r="L147" s="1" t="s">
        <v>13</v>
      </c>
      <c r="M147" s="2"/>
    </row>
    <row r="148" spans="1:13">
      <c r="A148" s="2">
        <v>8</v>
      </c>
      <c r="B148" s="2">
        <v>571</v>
      </c>
      <c r="C148" s="2">
        <v>1133</v>
      </c>
      <c r="D148" s="1" t="s">
        <v>13</v>
      </c>
      <c r="E148" s="1" t="s">
        <v>16</v>
      </c>
      <c r="F148" s="1" t="s">
        <v>67</v>
      </c>
      <c r="G148" s="2">
        <v>0</v>
      </c>
      <c r="H148" s="2">
        <v>317349499473</v>
      </c>
      <c r="I148" s="1" t="s">
        <v>13</v>
      </c>
      <c r="J148" s="1" t="s">
        <v>13</v>
      </c>
      <c r="K148" s="1" t="s">
        <v>13</v>
      </c>
      <c r="L148" s="1" t="s">
        <v>13</v>
      </c>
      <c r="M148" s="2"/>
    </row>
    <row r="149" spans="1:13">
      <c r="A149" s="2">
        <v>10</v>
      </c>
      <c r="B149" s="2">
        <v>572</v>
      </c>
      <c r="C149" s="2">
        <v>1136</v>
      </c>
      <c r="D149" s="1" t="s">
        <v>13</v>
      </c>
      <c r="E149" s="1" t="s">
        <v>16</v>
      </c>
      <c r="F149" s="1" t="s">
        <v>68</v>
      </c>
      <c r="G149" s="2">
        <v>0</v>
      </c>
      <c r="H149" s="2">
        <v>155335500302</v>
      </c>
      <c r="I149" s="1" t="s">
        <v>13</v>
      </c>
      <c r="J149" s="1" t="s">
        <v>13</v>
      </c>
      <c r="K149" s="1" t="s">
        <v>13</v>
      </c>
      <c r="L149" s="1" t="s">
        <v>13</v>
      </c>
      <c r="M149" s="2"/>
    </row>
    <row r="150" spans="1:13">
      <c r="A150" s="2">
        <v>10</v>
      </c>
      <c r="B150" s="2">
        <v>626</v>
      </c>
      <c r="C150" s="2">
        <v>1120</v>
      </c>
      <c r="D150" s="1" t="s">
        <v>13</v>
      </c>
      <c r="E150" s="1" t="s">
        <v>69</v>
      </c>
      <c r="F150" s="1" t="s">
        <v>70</v>
      </c>
      <c r="G150" s="2">
        <v>0</v>
      </c>
      <c r="H150" s="2">
        <v>57587960151</v>
      </c>
      <c r="I150" s="1" t="s">
        <v>13</v>
      </c>
      <c r="J150" s="1" t="s">
        <v>13</v>
      </c>
      <c r="K150" s="1" t="s">
        <v>13</v>
      </c>
      <c r="L150" s="1" t="s">
        <v>13</v>
      </c>
      <c r="M150" s="2"/>
    </row>
    <row r="151" spans="1:13">
      <c r="A151" s="2">
        <v>6</v>
      </c>
      <c r="B151" s="2">
        <v>627</v>
      </c>
      <c r="C151" s="2">
        <v>1119</v>
      </c>
      <c r="D151" s="1" t="s">
        <v>13</v>
      </c>
      <c r="E151" s="1" t="s">
        <v>69</v>
      </c>
      <c r="F151" s="1" t="s">
        <v>71</v>
      </c>
      <c r="G151" s="2">
        <v>0</v>
      </c>
      <c r="H151" s="2">
        <v>118858500000</v>
      </c>
      <c r="I151" s="1" t="s">
        <v>13</v>
      </c>
      <c r="J151" s="1" t="s">
        <v>13</v>
      </c>
      <c r="K151" s="1" t="s">
        <v>13</v>
      </c>
      <c r="L151" s="1" t="s">
        <v>13</v>
      </c>
      <c r="M151" s="2"/>
    </row>
    <row r="152" spans="1:13">
      <c r="A152" s="2">
        <v>14</v>
      </c>
      <c r="B152" s="2">
        <v>628</v>
      </c>
      <c r="C152" s="2">
        <v>1117</v>
      </c>
      <c r="D152" s="1" t="s">
        <v>13</v>
      </c>
      <c r="E152" s="1" t="s">
        <v>69</v>
      </c>
      <c r="F152" s="1" t="s">
        <v>72</v>
      </c>
      <c r="G152" s="2">
        <v>0</v>
      </c>
      <c r="H152" s="2">
        <v>632378717426</v>
      </c>
      <c r="I152" s="1" t="s">
        <v>13</v>
      </c>
      <c r="J152" s="1" t="s">
        <v>13</v>
      </c>
      <c r="K152" s="1" t="s">
        <v>13</v>
      </c>
      <c r="L152" s="1" t="s">
        <v>13</v>
      </c>
      <c r="M152" s="2"/>
    </row>
    <row r="153" spans="1:13">
      <c r="A153" s="2">
        <v>6</v>
      </c>
      <c r="B153" s="2">
        <v>629</v>
      </c>
      <c r="C153" s="2">
        <v>1123</v>
      </c>
      <c r="D153" s="1" t="s">
        <v>13</v>
      </c>
      <c r="E153" s="1" t="s">
        <v>69</v>
      </c>
      <c r="F153" s="1" t="s">
        <v>73</v>
      </c>
      <c r="G153" s="2">
        <v>0</v>
      </c>
      <c r="H153" s="2">
        <v>187997776299</v>
      </c>
      <c r="I153" s="1" t="s">
        <v>13</v>
      </c>
      <c r="J153" s="1" t="s">
        <v>13</v>
      </c>
      <c r="K153" s="1" t="s">
        <v>13</v>
      </c>
      <c r="L153" s="1" t="s">
        <v>13</v>
      </c>
      <c r="M153" s="2"/>
    </row>
    <row r="154" spans="1:13">
      <c r="A154" s="2">
        <v>8</v>
      </c>
      <c r="B154" s="2">
        <v>630</v>
      </c>
      <c r="C154" s="2">
        <v>1134</v>
      </c>
      <c r="D154" s="1" t="s">
        <v>13</v>
      </c>
      <c r="E154" s="1" t="s">
        <v>69</v>
      </c>
      <c r="F154" s="1" t="s">
        <v>74</v>
      </c>
      <c r="G154" s="2">
        <v>0</v>
      </c>
      <c r="H154" s="2">
        <v>285485066336</v>
      </c>
      <c r="I154" s="1" t="s">
        <v>13</v>
      </c>
      <c r="J154" s="1" t="s">
        <v>13</v>
      </c>
      <c r="K154" s="1" t="s">
        <v>13</v>
      </c>
      <c r="L154" s="1" t="s">
        <v>13</v>
      </c>
      <c r="M154" s="2"/>
    </row>
    <row r="155" spans="1:13">
      <c r="A155" s="2">
        <v>6</v>
      </c>
      <c r="B155" s="2">
        <v>631</v>
      </c>
      <c r="C155" s="2">
        <v>1135</v>
      </c>
      <c r="D155" s="1" t="s">
        <v>13</v>
      </c>
      <c r="E155" s="1" t="s">
        <v>69</v>
      </c>
      <c r="F155" s="1" t="s">
        <v>75</v>
      </c>
      <c r="G155" s="2">
        <v>0</v>
      </c>
      <c r="H155" s="2">
        <v>547249018851</v>
      </c>
      <c r="I155" s="1" t="s">
        <v>13</v>
      </c>
      <c r="J155" s="1" t="s">
        <v>13</v>
      </c>
      <c r="K155" s="1" t="s">
        <v>13</v>
      </c>
      <c r="L155" s="1" t="s">
        <v>13</v>
      </c>
      <c r="M155" s="2"/>
    </row>
    <row r="156" spans="1:13">
      <c r="A156" s="2">
        <v>6</v>
      </c>
      <c r="B156" s="2">
        <v>632</v>
      </c>
      <c r="C156" s="2">
        <v>1137</v>
      </c>
      <c r="D156" s="1" t="s">
        <v>13</v>
      </c>
      <c r="E156" s="1" t="s">
        <v>69</v>
      </c>
      <c r="F156" s="1" t="s">
        <v>76</v>
      </c>
      <c r="G156" s="2">
        <v>0</v>
      </c>
      <c r="H156" s="2">
        <v>215692519950</v>
      </c>
      <c r="I156" s="1" t="s">
        <v>13</v>
      </c>
      <c r="J156" s="1" t="s">
        <v>13</v>
      </c>
      <c r="K156" s="1" t="s">
        <v>13</v>
      </c>
      <c r="L156" s="1" t="s">
        <v>13</v>
      </c>
      <c r="M156" s="2"/>
    </row>
    <row r="157" spans="1:13">
      <c r="A157" s="2">
        <v>10</v>
      </c>
      <c r="B157" s="2">
        <v>633</v>
      </c>
      <c r="C157" s="2">
        <v>1138</v>
      </c>
      <c r="D157" s="1" t="s">
        <v>13</v>
      </c>
      <c r="E157" s="1" t="s">
        <v>69</v>
      </c>
      <c r="F157" s="1" t="s">
        <v>77</v>
      </c>
      <c r="G157" s="2">
        <v>0</v>
      </c>
      <c r="H157" s="2">
        <v>68673800000</v>
      </c>
      <c r="I157" s="1" t="s">
        <v>13</v>
      </c>
      <c r="J157" s="1" t="s">
        <v>13</v>
      </c>
      <c r="K157" s="1" t="s">
        <v>13</v>
      </c>
      <c r="L157" s="1" t="s">
        <v>13</v>
      </c>
      <c r="M157" s="2"/>
    </row>
    <row r="158" spans="1:13">
      <c r="A158" s="2">
        <v>14</v>
      </c>
      <c r="B158" s="2">
        <v>634</v>
      </c>
      <c r="C158" s="2">
        <v>1139</v>
      </c>
      <c r="D158" s="1" t="s">
        <v>13</v>
      </c>
      <c r="E158" s="1" t="s">
        <v>69</v>
      </c>
      <c r="F158" s="1" t="s">
        <v>78</v>
      </c>
      <c r="G158" s="2">
        <v>0</v>
      </c>
      <c r="H158" s="2">
        <v>501573361320</v>
      </c>
      <c r="I158" s="1" t="s">
        <v>13</v>
      </c>
      <c r="J158" s="1" t="s">
        <v>13</v>
      </c>
      <c r="K158" s="1" t="s">
        <v>13</v>
      </c>
      <c r="L158" s="1" t="s">
        <v>13</v>
      </c>
      <c r="M158" s="2"/>
    </row>
    <row r="159" spans="1:13">
      <c r="A159" s="2">
        <v>12</v>
      </c>
      <c r="B159" s="2">
        <v>635</v>
      </c>
      <c r="C159" s="2">
        <v>1140</v>
      </c>
      <c r="D159" s="1" t="s">
        <v>13</v>
      </c>
      <c r="E159" s="1" t="s">
        <v>69</v>
      </c>
      <c r="F159" s="1" t="s">
        <v>79</v>
      </c>
      <c r="G159" s="2">
        <v>0</v>
      </c>
      <c r="H159" s="2">
        <v>281708313728</v>
      </c>
      <c r="I159" s="1" t="s">
        <v>13</v>
      </c>
      <c r="J159" s="1" t="s">
        <v>13</v>
      </c>
      <c r="K159" s="1" t="s">
        <v>13</v>
      </c>
      <c r="L159" s="1" t="s">
        <v>13</v>
      </c>
      <c r="M159" s="2"/>
    </row>
    <row r="160" spans="1:13">
      <c r="A160" s="2">
        <v>6</v>
      </c>
      <c r="B160" s="2">
        <v>938</v>
      </c>
      <c r="C160" s="2">
        <v>1210</v>
      </c>
      <c r="D160" s="1" t="s">
        <v>13</v>
      </c>
      <c r="E160" s="1" t="s">
        <v>80</v>
      </c>
      <c r="F160" s="1" t="s">
        <v>81</v>
      </c>
      <c r="G160" s="2">
        <v>0</v>
      </c>
      <c r="H160" s="2">
        <v>227806240187</v>
      </c>
      <c r="I160" s="1" t="s">
        <v>13</v>
      </c>
      <c r="J160" s="1" t="s">
        <v>13</v>
      </c>
      <c r="K160" s="1" t="s">
        <v>13</v>
      </c>
      <c r="L160" s="1" t="s">
        <v>13</v>
      </c>
      <c r="M16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4DD9-FA4E-4935-A0DB-09AD05FEDDCC}">
  <dimension ref="A1:T91"/>
  <sheetViews>
    <sheetView rightToLeft="1" view="pageBreakPreview" topLeftCell="H1" zoomScale="130" zoomScaleNormal="100" zoomScaleSheetLayoutView="130" workbookViewId="0">
      <pane ySplit="2" topLeftCell="A39" activePane="bottomLeft" state="frozen"/>
      <selection activeCell="C1" sqref="C1"/>
      <selection pane="bottomLeft" activeCell="E14" sqref="E14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82" customWidth="1"/>
    <col min="21" max="16384" width="9.140625" style="75"/>
  </cols>
  <sheetData>
    <row r="1" spans="1:20" s="72" customFormat="1" ht="19.5" customHeight="1">
      <c r="A1" s="191" t="s">
        <v>0</v>
      </c>
      <c r="B1" s="193" t="s">
        <v>1</v>
      </c>
      <c r="C1" s="193" t="s">
        <v>2</v>
      </c>
      <c r="D1" s="193" t="s">
        <v>4</v>
      </c>
      <c r="E1" s="195" t="s">
        <v>5</v>
      </c>
      <c r="F1" s="179" t="s">
        <v>429</v>
      </c>
      <c r="G1" s="180"/>
      <c r="H1" s="181"/>
      <c r="I1" s="182" t="s">
        <v>427</v>
      </c>
      <c r="J1" s="183"/>
      <c r="K1" s="183"/>
      <c r="L1" s="184"/>
      <c r="M1" s="182" t="s">
        <v>428</v>
      </c>
      <c r="N1" s="183"/>
      <c r="O1" s="185"/>
    </row>
    <row r="2" spans="1:20" s="72" customFormat="1" ht="19.5" customHeight="1">
      <c r="A2" s="192"/>
      <c r="B2" s="194"/>
      <c r="C2" s="194"/>
      <c r="D2" s="194"/>
      <c r="E2" s="196"/>
      <c r="F2" s="116" t="s">
        <v>6</v>
      </c>
      <c r="G2" s="96" t="s">
        <v>7</v>
      </c>
      <c r="H2" s="117" t="s">
        <v>191</v>
      </c>
      <c r="I2" s="128" t="s">
        <v>188</v>
      </c>
      <c r="J2" s="87" t="s">
        <v>421</v>
      </c>
      <c r="K2" s="94" t="s">
        <v>422</v>
      </c>
      <c r="L2" s="117" t="s">
        <v>194</v>
      </c>
      <c r="M2" s="128" t="s">
        <v>189</v>
      </c>
      <c r="N2" s="87" t="s">
        <v>421</v>
      </c>
      <c r="O2" s="131" t="s">
        <v>422</v>
      </c>
      <c r="T2" s="73"/>
    </row>
    <row r="3" spans="1:20">
      <c r="A3" s="123">
        <v>1</v>
      </c>
      <c r="B3" s="52">
        <v>1</v>
      </c>
      <c r="C3" s="52">
        <v>579</v>
      </c>
      <c r="D3" s="51" t="s">
        <v>82</v>
      </c>
      <c r="E3" s="124" t="s">
        <v>83</v>
      </c>
      <c r="F3" s="118">
        <v>0</v>
      </c>
      <c r="G3" s="111">
        <v>230481300000</v>
      </c>
      <c r="H3" s="186">
        <f>G3+G4-F3-F4</f>
        <v>406272720000</v>
      </c>
      <c r="I3" s="187">
        <v>1470000</v>
      </c>
      <c r="J3" s="188">
        <v>263222</v>
      </c>
      <c r="K3" s="189">
        <f>I3*J3</f>
        <v>386936340000</v>
      </c>
      <c r="L3" s="190">
        <f>K3-H3</f>
        <v>-19336380000</v>
      </c>
      <c r="M3" s="187">
        <v>1618323</v>
      </c>
      <c r="N3" s="188">
        <v>238326</v>
      </c>
      <c r="O3" s="186">
        <f>N3*M3</f>
        <v>385688447298</v>
      </c>
      <c r="P3" s="78" t="s">
        <v>246</v>
      </c>
      <c r="Q3" s="75" t="s">
        <v>247</v>
      </c>
      <c r="R3" s="79" t="s">
        <v>259</v>
      </c>
      <c r="S3" s="75" t="s">
        <v>416</v>
      </c>
      <c r="T3" s="174">
        <f>H3/I3</f>
        <v>276376</v>
      </c>
    </row>
    <row r="4" spans="1:20" ht="25.5">
      <c r="A4" s="123">
        <v>2</v>
      </c>
      <c r="B4" s="52">
        <v>1364</v>
      </c>
      <c r="C4" s="52">
        <v>1089</v>
      </c>
      <c r="D4" s="51" t="s">
        <v>144</v>
      </c>
      <c r="E4" s="124" t="s">
        <v>145</v>
      </c>
      <c r="F4" s="118">
        <v>0</v>
      </c>
      <c r="G4" s="111">
        <v>175791420000</v>
      </c>
      <c r="H4" s="186"/>
      <c r="I4" s="187" t="s">
        <v>13</v>
      </c>
      <c r="J4" s="188" t="s">
        <v>13</v>
      </c>
      <c r="K4" s="189"/>
      <c r="L4" s="190" t="s">
        <v>13</v>
      </c>
      <c r="M4" s="187"/>
      <c r="N4" s="188"/>
      <c r="O4" s="186"/>
      <c r="P4" s="78" t="s">
        <v>246</v>
      </c>
      <c r="Q4" s="75" t="s">
        <v>247</v>
      </c>
      <c r="R4" s="79" t="s">
        <v>248</v>
      </c>
      <c r="S4" s="75" t="s">
        <v>267</v>
      </c>
      <c r="T4" s="174"/>
    </row>
    <row r="5" spans="1:20">
      <c r="A5" s="123">
        <v>3</v>
      </c>
      <c r="B5" s="52">
        <v>1</v>
      </c>
      <c r="C5" s="52">
        <v>579</v>
      </c>
      <c r="D5" s="51" t="s">
        <v>82</v>
      </c>
      <c r="E5" s="124" t="s">
        <v>84</v>
      </c>
      <c r="F5" s="118">
        <v>0</v>
      </c>
      <c r="G5" s="111">
        <v>105049300000</v>
      </c>
      <c r="H5" s="186">
        <f>G5+G6-F5-F6</f>
        <v>185171920000</v>
      </c>
      <c r="I5" s="187">
        <v>670000</v>
      </c>
      <c r="J5" s="188">
        <v>263222</v>
      </c>
      <c r="K5" s="189">
        <f>I5*J5</f>
        <v>176358740000</v>
      </c>
      <c r="L5" s="190">
        <f>K5-H5</f>
        <v>-8813180000</v>
      </c>
      <c r="M5" s="187">
        <v>737603</v>
      </c>
      <c r="N5" s="188">
        <v>238326</v>
      </c>
      <c r="O5" s="186">
        <f>N5*M5</f>
        <v>175789972578</v>
      </c>
      <c r="P5" s="78" t="s">
        <v>246</v>
      </c>
      <c r="Q5" s="75" t="s">
        <v>247</v>
      </c>
      <c r="R5" s="79" t="s">
        <v>256</v>
      </c>
      <c r="S5" s="75" t="s">
        <v>416</v>
      </c>
      <c r="T5" s="174">
        <f>H5/I5</f>
        <v>276376</v>
      </c>
    </row>
    <row r="6" spans="1:20" ht="25.5">
      <c r="A6" s="123">
        <v>4</v>
      </c>
      <c r="B6" s="52">
        <v>1364</v>
      </c>
      <c r="C6" s="52">
        <v>1089</v>
      </c>
      <c r="D6" s="51" t="s">
        <v>144</v>
      </c>
      <c r="E6" s="124" t="s">
        <v>146</v>
      </c>
      <c r="F6" s="118">
        <v>0</v>
      </c>
      <c r="G6" s="111">
        <v>80122620000</v>
      </c>
      <c r="H6" s="186"/>
      <c r="I6" s="187" t="s">
        <v>13</v>
      </c>
      <c r="J6" s="188" t="s">
        <v>13</v>
      </c>
      <c r="K6" s="189"/>
      <c r="L6" s="190" t="s">
        <v>13</v>
      </c>
      <c r="M6" s="187"/>
      <c r="N6" s="188"/>
      <c r="O6" s="186"/>
      <c r="P6" s="78" t="s">
        <v>246</v>
      </c>
      <c r="Q6" s="75" t="s">
        <v>247</v>
      </c>
      <c r="R6" s="79" t="s">
        <v>248</v>
      </c>
      <c r="S6" s="75" t="s">
        <v>268</v>
      </c>
      <c r="T6" s="174"/>
    </row>
    <row r="7" spans="1:20">
      <c r="A7" s="123">
        <v>5</v>
      </c>
      <c r="B7" s="52">
        <v>1</v>
      </c>
      <c r="C7" s="52">
        <v>579</v>
      </c>
      <c r="D7" s="51" t="s">
        <v>82</v>
      </c>
      <c r="E7" s="124" t="s">
        <v>85</v>
      </c>
      <c r="F7" s="118">
        <v>0</v>
      </c>
      <c r="G7" s="111">
        <v>24248655351</v>
      </c>
      <c r="H7" s="186">
        <f>G7+G8-F7-F8</f>
        <v>42743455394</v>
      </c>
      <c r="I7" s="187">
        <v>154656.9</v>
      </c>
      <c r="J7" s="188">
        <v>263222</v>
      </c>
      <c r="K7" s="189">
        <f>I7*J7</f>
        <v>40709098531.799995</v>
      </c>
      <c r="L7" s="190">
        <f>K7-H7</f>
        <v>-2034356862.2000046</v>
      </c>
      <c r="M7" s="187">
        <v>171313.45</v>
      </c>
      <c r="N7" s="188">
        <v>238326</v>
      </c>
      <c r="O7" s="186">
        <f>N7*M7</f>
        <v>40828449284.700005</v>
      </c>
      <c r="P7" s="78" t="s">
        <v>246</v>
      </c>
      <c r="Q7" s="75" t="s">
        <v>247</v>
      </c>
      <c r="R7" s="79" t="s">
        <v>249</v>
      </c>
      <c r="S7" s="75" t="s">
        <v>409</v>
      </c>
      <c r="T7" s="174">
        <f>H7/I7</f>
        <v>276375.99999741366</v>
      </c>
    </row>
    <row r="8" spans="1:20" ht="25.5">
      <c r="A8" s="123">
        <v>6</v>
      </c>
      <c r="B8" s="52">
        <v>1364</v>
      </c>
      <c r="C8" s="52">
        <v>1089</v>
      </c>
      <c r="D8" s="51" t="s">
        <v>144</v>
      </c>
      <c r="E8" s="124" t="s">
        <v>147</v>
      </c>
      <c r="F8" s="118">
        <v>0</v>
      </c>
      <c r="G8" s="111">
        <v>18494800043</v>
      </c>
      <c r="H8" s="186"/>
      <c r="I8" s="187" t="s">
        <v>13</v>
      </c>
      <c r="J8" s="188" t="s">
        <v>13</v>
      </c>
      <c r="K8" s="189"/>
      <c r="L8" s="190" t="s">
        <v>13</v>
      </c>
      <c r="M8" s="187"/>
      <c r="N8" s="188"/>
      <c r="O8" s="186"/>
      <c r="P8" s="78" t="s">
        <v>246</v>
      </c>
      <c r="Q8" s="75" t="s">
        <v>247</v>
      </c>
      <c r="R8" s="79" t="s">
        <v>248</v>
      </c>
      <c r="S8" s="75" t="s">
        <v>291</v>
      </c>
      <c r="T8" s="174"/>
    </row>
    <row r="9" spans="1:20">
      <c r="A9" s="123">
        <v>7</v>
      </c>
      <c r="B9" s="52">
        <v>1</v>
      </c>
      <c r="C9" s="52">
        <v>579</v>
      </c>
      <c r="D9" s="51" t="s">
        <v>82</v>
      </c>
      <c r="E9" s="124" t="s">
        <v>86</v>
      </c>
      <c r="F9" s="118">
        <v>0</v>
      </c>
      <c r="G9" s="111">
        <v>162277650000</v>
      </c>
      <c r="H9" s="186">
        <f>G9+G10-F9-F10</f>
        <v>286049160000</v>
      </c>
      <c r="I9" s="187">
        <v>1035000</v>
      </c>
      <c r="J9" s="188">
        <v>263222</v>
      </c>
      <c r="K9" s="189">
        <f>I9*J9</f>
        <v>272434770000</v>
      </c>
      <c r="L9" s="190">
        <f>K9-H9</f>
        <v>-13614390000</v>
      </c>
      <c r="M9" s="187">
        <v>1174414.5</v>
      </c>
      <c r="N9" s="188">
        <v>238326</v>
      </c>
      <c r="O9" s="186">
        <f>N9*M9</f>
        <v>279893510127</v>
      </c>
      <c r="P9" s="78" t="s">
        <v>246</v>
      </c>
      <c r="Q9" s="75" t="s">
        <v>247</v>
      </c>
      <c r="R9" s="79" t="s">
        <v>255</v>
      </c>
      <c r="S9" s="75" t="s">
        <v>416</v>
      </c>
      <c r="T9" s="174">
        <f>H9/I9</f>
        <v>276376</v>
      </c>
    </row>
    <row r="10" spans="1:20" ht="25.5">
      <c r="A10" s="123">
        <v>8</v>
      </c>
      <c r="B10" s="52">
        <v>1364</v>
      </c>
      <c r="C10" s="52">
        <v>1089</v>
      </c>
      <c r="D10" s="51" t="s">
        <v>144</v>
      </c>
      <c r="E10" s="124" t="s">
        <v>148</v>
      </c>
      <c r="F10" s="118">
        <v>0</v>
      </c>
      <c r="G10" s="111">
        <v>123771510000</v>
      </c>
      <c r="H10" s="186"/>
      <c r="I10" s="187" t="s">
        <v>13</v>
      </c>
      <c r="J10" s="188" t="s">
        <v>13</v>
      </c>
      <c r="K10" s="189"/>
      <c r="L10" s="190" t="s">
        <v>13</v>
      </c>
      <c r="M10" s="187"/>
      <c r="N10" s="188"/>
      <c r="O10" s="186"/>
      <c r="P10" s="78" t="s">
        <v>246</v>
      </c>
      <c r="Q10" s="75" t="s">
        <v>247</v>
      </c>
      <c r="R10" s="79" t="s">
        <v>248</v>
      </c>
      <c r="S10" s="75" t="s">
        <v>269</v>
      </c>
      <c r="T10" s="174"/>
    </row>
    <row r="11" spans="1:20">
      <c r="A11" s="123">
        <v>9</v>
      </c>
      <c r="B11" s="52">
        <v>1</v>
      </c>
      <c r="C11" s="52">
        <v>579</v>
      </c>
      <c r="D11" s="51" t="s">
        <v>82</v>
      </c>
      <c r="E11" s="124" t="s">
        <v>87</v>
      </c>
      <c r="F11" s="118">
        <v>0</v>
      </c>
      <c r="G11" s="111">
        <v>691897179890</v>
      </c>
      <c r="H11" s="186">
        <f>G11+G12-F11-F12</f>
        <v>1219617163016</v>
      </c>
      <c r="I11" s="187">
        <v>4412891</v>
      </c>
      <c r="J11" s="188">
        <v>263222</v>
      </c>
      <c r="K11" s="189">
        <f>I11*J11</f>
        <v>1161569994802</v>
      </c>
      <c r="L11" s="190">
        <f>K11-H11</f>
        <v>-58047168214</v>
      </c>
      <c r="M11" s="187">
        <v>4973328.1500000004</v>
      </c>
      <c r="N11" s="188">
        <v>238326</v>
      </c>
      <c r="O11" s="186">
        <f>N11*M11</f>
        <v>1185273404676.9001</v>
      </c>
      <c r="P11" s="78" t="s">
        <v>246</v>
      </c>
      <c r="Q11" s="75" t="s">
        <v>247</v>
      </c>
      <c r="R11" s="79" t="s">
        <v>255</v>
      </c>
      <c r="S11" s="75" t="s">
        <v>416</v>
      </c>
      <c r="T11" s="174">
        <f>H11/I11</f>
        <v>276376</v>
      </c>
    </row>
    <row r="12" spans="1:20" ht="25.5">
      <c r="A12" s="123">
        <v>10</v>
      </c>
      <c r="B12" s="52">
        <v>1364</v>
      </c>
      <c r="C12" s="52">
        <v>1089</v>
      </c>
      <c r="D12" s="51" t="s">
        <v>144</v>
      </c>
      <c r="E12" s="124" t="s">
        <v>149</v>
      </c>
      <c r="F12" s="118">
        <v>0</v>
      </c>
      <c r="G12" s="111">
        <v>527719983126</v>
      </c>
      <c r="H12" s="186"/>
      <c r="I12" s="187" t="s">
        <v>13</v>
      </c>
      <c r="J12" s="188" t="s">
        <v>13</v>
      </c>
      <c r="K12" s="189"/>
      <c r="L12" s="190" t="s">
        <v>13</v>
      </c>
      <c r="M12" s="187"/>
      <c r="N12" s="188"/>
      <c r="O12" s="186"/>
      <c r="P12" s="78" t="s">
        <v>246</v>
      </c>
      <c r="Q12" s="75" t="s">
        <v>247</v>
      </c>
      <c r="R12" s="79" t="s">
        <v>248</v>
      </c>
      <c r="S12" s="75" t="s">
        <v>270</v>
      </c>
      <c r="T12" s="174"/>
    </row>
    <row r="13" spans="1:20">
      <c r="A13" s="123">
        <v>11</v>
      </c>
      <c r="B13" s="52">
        <v>1</v>
      </c>
      <c r="C13" s="52">
        <v>579</v>
      </c>
      <c r="D13" s="51" t="s">
        <v>82</v>
      </c>
      <c r="E13" s="124" t="s">
        <v>88</v>
      </c>
      <c r="F13" s="118">
        <v>0</v>
      </c>
      <c r="G13" s="111">
        <v>31547559110</v>
      </c>
      <c r="H13" s="186">
        <f>G13+G14+G15-F13-F14-F15</f>
        <v>55559590904</v>
      </c>
      <c r="I13" s="187">
        <v>201029</v>
      </c>
      <c r="J13" s="188">
        <v>263222</v>
      </c>
      <c r="K13" s="189">
        <f>I13*J13</f>
        <v>52915255438</v>
      </c>
      <c r="L13" s="190">
        <f>K13-H13</f>
        <v>-2644335466</v>
      </c>
      <c r="M13" s="187">
        <v>225051.97</v>
      </c>
      <c r="N13" s="188">
        <v>238326</v>
      </c>
      <c r="O13" s="186">
        <v>385688447298</v>
      </c>
      <c r="P13" s="78" t="s">
        <v>246</v>
      </c>
      <c r="Q13" s="75" t="s">
        <v>247</v>
      </c>
      <c r="R13" s="79" t="s">
        <v>263</v>
      </c>
      <c r="S13" s="75" t="s">
        <v>416</v>
      </c>
      <c r="T13" s="174">
        <v>276376</v>
      </c>
    </row>
    <row r="14" spans="1:20" ht="25.5">
      <c r="A14" s="123">
        <v>12</v>
      </c>
      <c r="B14" s="52">
        <v>1364</v>
      </c>
      <c r="C14" s="52">
        <v>1089</v>
      </c>
      <c r="D14" s="51" t="s">
        <v>144</v>
      </c>
      <c r="E14" s="124" t="s">
        <v>150</v>
      </c>
      <c r="F14" s="118">
        <v>0</v>
      </c>
      <c r="G14" s="111">
        <v>24039134034</v>
      </c>
      <c r="H14" s="186"/>
      <c r="I14" s="187" t="s">
        <v>13</v>
      </c>
      <c r="J14" s="188" t="s">
        <v>13</v>
      </c>
      <c r="K14" s="189" t="s">
        <v>13</v>
      </c>
      <c r="L14" s="190" t="s">
        <v>13</v>
      </c>
      <c r="M14" s="187"/>
      <c r="N14" s="188"/>
      <c r="O14" s="186"/>
      <c r="P14" s="78" t="s">
        <v>246</v>
      </c>
      <c r="Q14" s="75" t="s">
        <v>247</v>
      </c>
      <c r="R14" s="79" t="s">
        <v>248</v>
      </c>
      <c r="S14" s="75" t="s">
        <v>271</v>
      </c>
      <c r="T14" s="174"/>
    </row>
    <row r="15" spans="1:20" ht="25.5">
      <c r="A15" s="123">
        <v>13</v>
      </c>
      <c r="B15" s="52">
        <v>2</v>
      </c>
      <c r="C15" s="52">
        <v>963</v>
      </c>
      <c r="D15" s="51" t="s">
        <v>104</v>
      </c>
      <c r="E15" s="124" t="s">
        <v>109</v>
      </c>
      <c r="F15" s="118">
        <v>27102240</v>
      </c>
      <c r="G15" s="111">
        <v>0</v>
      </c>
      <c r="H15" s="186"/>
      <c r="I15" s="187" t="s">
        <v>13</v>
      </c>
      <c r="J15" s="188" t="s">
        <v>13</v>
      </c>
      <c r="K15" s="189" t="s">
        <v>13</v>
      </c>
      <c r="L15" s="190" t="s">
        <v>13</v>
      </c>
      <c r="M15" s="187"/>
      <c r="N15" s="188"/>
      <c r="O15" s="186"/>
      <c r="P15" s="78"/>
      <c r="R15" s="79" t="s">
        <v>263</v>
      </c>
      <c r="S15" s="75" t="s">
        <v>416</v>
      </c>
      <c r="T15" s="174"/>
    </row>
    <row r="16" spans="1:20">
      <c r="A16" s="123">
        <v>14</v>
      </c>
      <c r="B16" s="52">
        <v>1</v>
      </c>
      <c r="C16" s="52">
        <v>579</v>
      </c>
      <c r="D16" s="51" t="s">
        <v>82</v>
      </c>
      <c r="E16" s="124" t="s">
        <v>89</v>
      </c>
      <c r="F16" s="118">
        <v>0</v>
      </c>
      <c r="G16" s="111">
        <v>9857544090</v>
      </c>
      <c r="H16" s="186">
        <f>G16+G17-F16-F17</f>
        <v>17376035496</v>
      </c>
      <c r="I16" s="187">
        <v>62871</v>
      </c>
      <c r="J16" s="188">
        <v>263222</v>
      </c>
      <c r="K16" s="189">
        <f>I16*J16</f>
        <v>16549030362</v>
      </c>
      <c r="L16" s="190">
        <f>K16-H16</f>
        <v>-827005134</v>
      </c>
      <c r="M16" s="187">
        <v>69642.2</v>
      </c>
      <c r="N16" s="188">
        <v>238326</v>
      </c>
      <c r="O16" s="186">
        <f>N16*M16</f>
        <v>16597546957.199999</v>
      </c>
      <c r="P16" s="78" t="s">
        <v>246</v>
      </c>
      <c r="Q16" s="75" t="s">
        <v>247</v>
      </c>
      <c r="R16" s="79" t="s">
        <v>261</v>
      </c>
      <c r="S16" s="75" t="s">
        <v>416</v>
      </c>
      <c r="T16" s="174">
        <f>H16/I16</f>
        <v>276376</v>
      </c>
    </row>
    <row r="17" spans="1:20" ht="25.5">
      <c r="A17" s="123">
        <v>15</v>
      </c>
      <c r="B17" s="52">
        <v>1364</v>
      </c>
      <c r="C17" s="52">
        <v>1089</v>
      </c>
      <c r="D17" s="51" t="s">
        <v>144</v>
      </c>
      <c r="E17" s="124" t="s">
        <v>151</v>
      </c>
      <c r="F17" s="118">
        <v>0</v>
      </c>
      <c r="G17" s="111">
        <v>7518491406</v>
      </c>
      <c r="H17" s="186"/>
      <c r="I17" s="187" t="s">
        <v>13</v>
      </c>
      <c r="J17" s="188" t="s">
        <v>13</v>
      </c>
      <c r="K17" s="189"/>
      <c r="L17" s="190" t="s">
        <v>13</v>
      </c>
      <c r="M17" s="187"/>
      <c r="N17" s="188"/>
      <c r="O17" s="186"/>
      <c r="P17" s="78" t="s">
        <v>246</v>
      </c>
      <c r="Q17" s="75" t="s">
        <v>247</v>
      </c>
      <c r="R17" s="79" t="s">
        <v>248</v>
      </c>
      <c r="S17" s="75" t="s">
        <v>272</v>
      </c>
      <c r="T17" s="174"/>
    </row>
    <row r="18" spans="1:20">
      <c r="A18" s="123">
        <v>16</v>
      </c>
      <c r="B18" s="52">
        <v>1</v>
      </c>
      <c r="C18" s="52">
        <v>579</v>
      </c>
      <c r="D18" s="51" t="s">
        <v>82</v>
      </c>
      <c r="E18" s="124" t="s">
        <v>90</v>
      </c>
      <c r="F18" s="118">
        <v>0</v>
      </c>
      <c r="G18" s="111">
        <v>135078504750</v>
      </c>
      <c r="H18" s="186">
        <f>G18+G19-F18-F19</f>
        <v>238104833400</v>
      </c>
      <c r="I18" s="187">
        <v>861525</v>
      </c>
      <c r="J18" s="188">
        <v>263222</v>
      </c>
      <c r="K18" s="189">
        <f>I18*J18</f>
        <v>226772333550</v>
      </c>
      <c r="L18" s="190">
        <f>K18-H18</f>
        <v>-11332499850</v>
      </c>
      <c r="M18" s="187">
        <v>954311.24</v>
      </c>
      <c r="N18" s="188">
        <v>238326</v>
      </c>
      <c r="O18" s="186">
        <f>N18*M18</f>
        <v>227437180584.23999</v>
      </c>
      <c r="P18" s="78" t="s">
        <v>246</v>
      </c>
      <c r="Q18" s="75" t="s">
        <v>247</v>
      </c>
      <c r="R18" s="79" t="s">
        <v>251</v>
      </c>
      <c r="S18" s="75" t="s">
        <v>416</v>
      </c>
      <c r="T18" s="174">
        <f>H18/I18</f>
        <v>276376</v>
      </c>
    </row>
    <row r="19" spans="1:20" ht="25.5">
      <c r="A19" s="123">
        <v>17</v>
      </c>
      <c r="B19" s="52">
        <v>1364</v>
      </c>
      <c r="C19" s="52">
        <v>1089</v>
      </c>
      <c r="D19" s="51" t="s">
        <v>144</v>
      </c>
      <c r="E19" s="124" t="s">
        <v>152</v>
      </c>
      <c r="F19" s="118">
        <v>0</v>
      </c>
      <c r="G19" s="111">
        <v>103026328650</v>
      </c>
      <c r="H19" s="186"/>
      <c r="I19" s="187" t="s">
        <v>13</v>
      </c>
      <c r="J19" s="188" t="s">
        <v>13</v>
      </c>
      <c r="K19" s="189"/>
      <c r="L19" s="190" t="s">
        <v>13</v>
      </c>
      <c r="M19" s="187"/>
      <c r="N19" s="188"/>
      <c r="O19" s="186"/>
      <c r="P19" s="78" t="s">
        <v>246</v>
      </c>
      <c r="Q19" s="75" t="s">
        <v>247</v>
      </c>
      <c r="R19" s="79" t="s">
        <v>248</v>
      </c>
      <c r="S19" s="75" t="s">
        <v>273</v>
      </c>
      <c r="T19" s="174"/>
    </row>
    <row r="20" spans="1:20">
      <c r="A20" s="123">
        <v>18</v>
      </c>
      <c r="B20" s="52">
        <v>1</v>
      </c>
      <c r="C20" s="52">
        <v>579</v>
      </c>
      <c r="D20" s="51" t="s">
        <v>82</v>
      </c>
      <c r="E20" s="124" t="s">
        <v>91</v>
      </c>
      <c r="F20" s="118">
        <v>0</v>
      </c>
      <c r="G20" s="111">
        <v>9407400000</v>
      </c>
      <c r="H20" s="186">
        <f>G20+G21-F20-F21</f>
        <v>16582560000</v>
      </c>
      <c r="I20" s="187">
        <v>60000</v>
      </c>
      <c r="J20" s="188">
        <v>263222</v>
      </c>
      <c r="K20" s="189">
        <f>I20*J20</f>
        <v>15793320000</v>
      </c>
      <c r="L20" s="190">
        <f>K20-H20</f>
        <v>-789240000</v>
      </c>
      <c r="M20" s="187">
        <v>66462</v>
      </c>
      <c r="N20" s="188">
        <v>238326</v>
      </c>
      <c r="O20" s="186">
        <f>N20*M20</f>
        <v>15839622612</v>
      </c>
      <c r="P20" s="78" t="s">
        <v>246</v>
      </c>
      <c r="Q20" s="75" t="s">
        <v>247</v>
      </c>
      <c r="R20" s="79" t="s">
        <v>261</v>
      </c>
      <c r="S20" s="75" t="s">
        <v>416</v>
      </c>
      <c r="T20" s="174">
        <f>H20/I20</f>
        <v>276376</v>
      </c>
    </row>
    <row r="21" spans="1:20" ht="25.5">
      <c r="A21" s="123">
        <v>19</v>
      </c>
      <c r="B21" s="52">
        <v>1364</v>
      </c>
      <c r="C21" s="52">
        <v>1089</v>
      </c>
      <c r="D21" s="51" t="s">
        <v>144</v>
      </c>
      <c r="E21" s="124" t="s">
        <v>153</v>
      </c>
      <c r="F21" s="118">
        <v>0</v>
      </c>
      <c r="G21" s="111">
        <v>7175160000</v>
      </c>
      <c r="H21" s="186"/>
      <c r="I21" s="187" t="s">
        <v>13</v>
      </c>
      <c r="J21" s="188" t="s">
        <v>13</v>
      </c>
      <c r="K21" s="189"/>
      <c r="L21" s="190" t="s">
        <v>13</v>
      </c>
      <c r="M21" s="187"/>
      <c r="N21" s="188"/>
      <c r="O21" s="186"/>
      <c r="P21" s="78" t="s">
        <v>246</v>
      </c>
      <c r="Q21" s="75" t="s">
        <v>247</v>
      </c>
      <c r="R21" s="79" t="s">
        <v>248</v>
      </c>
      <c r="S21" s="75" t="s">
        <v>274</v>
      </c>
      <c r="T21" s="174"/>
    </row>
    <row r="22" spans="1:20">
      <c r="A22" s="123">
        <v>20</v>
      </c>
      <c r="B22" s="52">
        <v>1</v>
      </c>
      <c r="C22" s="52">
        <v>579</v>
      </c>
      <c r="D22" s="51" t="s">
        <v>82</v>
      </c>
      <c r="E22" s="124" t="s">
        <v>92</v>
      </c>
      <c r="F22" s="118">
        <v>0</v>
      </c>
      <c r="G22" s="111">
        <v>13361377257</v>
      </c>
      <c r="H22" s="186">
        <f>G22+G23-F22-F23</f>
        <v>23552292881</v>
      </c>
      <c r="I22" s="187">
        <v>85218.3</v>
      </c>
      <c r="J22" s="188">
        <v>263222</v>
      </c>
      <c r="K22" s="189">
        <f>I22*J22</f>
        <v>22431331362.600002</v>
      </c>
      <c r="L22" s="190">
        <f>K22-H22</f>
        <v>-1120961518.3999977</v>
      </c>
      <c r="M22" s="187">
        <v>95171.8</v>
      </c>
      <c r="N22" s="188">
        <v>238326</v>
      </c>
      <c r="O22" s="186">
        <f>N22*M22</f>
        <v>22681914406.799999</v>
      </c>
      <c r="P22" s="78" t="s">
        <v>246</v>
      </c>
      <c r="Q22" s="75" t="s">
        <v>247</v>
      </c>
      <c r="R22" s="79" t="s">
        <v>249</v>
      </c>
      <c r="S22" s="75" t="s">
        <v>408</v>
      </c>
      <c r="T22" s="174">
        <f>H22/I22</f>
        <v>276376.00000234693</v>
      </c>
    </row>
    <row r="23" spans="1:20" ht="25.5">
      <c r="A23" s="123">
        <v>21</v>
      </c>
      <c r="B23" s="52">
        <v>1364</v>
      </c>
      <c r="C23" s="52">
        <v>1089</v>
      </c>
      <c r="D23" s="51" t="s">
        <v>144</v>
      </c>
      <c r="E23" s="124" t="s">
        <v>154</v>
      </c>
      <c r="F23" s="118">
        <v>0</v>
      </c>
      <c r="G23" s="111">
        <v>10190915624</v>
      </c>
      <c r="H23" s="186"/>
      <c r="I23" s="187" t="s">
        <v>13</v>
      </c>
      <c r="J23" s="188" t="s">
        <v>13</v>
      </c>
      <c r="K23" s="189"/>
      <c r="L23" s="190" t="s">
        <v>13</v>
      </c>
      <c r="M23" s="187"/>
      <c r="N23" s="188"/>
      <c r="O23" s="186"/>
      <c r="P23" s="78" t="s">
        <v>246</v>
      </c>
      <c r="Q23" s="75" t="s">
        <v>247</v>
      </c>
      <c r="R23" s="79" t="s">
        <v>248</v>
      </c>
      <c r="S23" s="75" t="s">
        <v>292</v>
      </c>
      <c r="T23" s="174"/>
    </row>
    <row r="24" spans="1:20">
      <c r="A24" s="123">
        <v>22</v>
      </c>
      <c r="B24" s="52">
        <v>1</v>
      </c>
      <c r="C24" s="52">
        <v>579</v>
      </c>
      <c r="D24" s="51" t="s">
        <v>82</v>
      </c>
      <c r="E24" s="124" t="s">
        <v>93</v>
      </c>
      <c r="F24" s="118">
        <v>0</v>
      </c>
      <c r="G24" s="111">
        <v>30833664450</v>
      </c>
      <c r="H24" s="186">
        <f>G24+G25-F24-F25</f>
        <v>54350946145</v>
      </c>
      <c r="I24" s="187">
        <v>196655.81</v>
      </c>
      <c r="J24" s="188">
        <v>263222</v>
      </c>
      <c r="K24" s="189">
        <f>I24*J24</f>
        <v>51764135619.82</v>
      </c>
      <c r="L24" s="190">
        <f>K24-H24</f>
        <v>-2586810525.1800003</v>
      </c>
      <c r="M24" s="187">
        <v>216596.71</v>
      </c>
      <c r="N24" s="188">
        <v>238326</v>
      </c>
      <c r="O24" s="186">
        <f>N24*M24</f>
        <v>51620627507.459999</v>
      </c>
      <c r="P24" s="78" t="s">
        <v>246</v>
      </c>
      <c r="Q24" s="75" t="s">
        <v>247</v>
      </c>
      <c r="R24" s="79" t="s">
        <v>255</v>
      </c>
      <c r="S24" s="75" t="s">
        <v>410</v>
      </c>
      <c r="T24" s="174">
        <f>H24/I24</f>
        <v>276376.00000223739</v>
      </c>
    </row>
    <row r="25" spans="1:20" ht="25.5">
      <c r="A25" s="123">
        <v>23</v>
      </c>
      <c r="B25" s="52">
        <v>1364</v>
      </c>
      <c r="C25" s="52">
        <v>1089</v>
      </c>
      <c r="D25" s="51" t="s">
        <v>144</v>
      </c>
      <c r="E25" s="124" t="s">
        <v>155</v>
      </c>
      <c r="F25" s="118">
        <v>0</v>
      </c>
      <c r="G25" s="111">
        <v>23517281695</v>
      </c>
      <c r="H25" s="186"/>
      <c r="I25" s="187" t="s">
        <v>13</v>
      </c>
      <c r="J25" s="188" t="s">
        <v>13</v>
      </c>
      <c r="K25" s="189"/>
      <c r="L25" s="190" t="s">
        <v>13</v>
      </c>
      <c r="M25" s="187"/>
      <c r="N25" s="188"/>
      <c r="O25" s="186"/>
      <c r="P25" s="78" t="s">
        <v>246</v>
      </c>
      <c r="Q25" s="75" t="s">
        <v>247</v>
      </c>
      <c r="R25" s="79" t="s">
        <v>248</v>
      </c>
      <c r="S25" s="75" t="s">
        <v>293</v>
      </c>
      <c r="T25" s="174"/>
    </row>
    <row r="26" spans="1:20">
      <c r="A26" s="123">
        <v>24</v>
      </c>
      <c r="B26" s="52">
        <v>1</v>
      </c>
      <c r="C26" s="52">
        <v>579</v>
      </c>
      <c r="D26" s="51" t="s">
        <v>82</v>
      </c>
      <c r="E26" s="124" t="s">
        <v>94</v>
      </c>
      <c r="F26" s="118">
        <v>0</v>
      </c>
      <c r="G26" s="111">
        <v>2351850000000</v>
      </c>
      <c r="H26" s="186">
        <f>G26+G27-F26-F27</f>
        <v>4145640000000</v>
      </c>
      <c r="I26" s="187">
        <v>15000000</v>
      </c>
      <c r="J26" s="188">
        <v>263222</v>
      </c>
      <c r="K26" s="189">
        <f>I26*J26</f>
        <v>3948330000000</v>
      </c>
      <c r="L26" s="190">
        <f>K26-H26</f>
        <v>-197310000000</v>
      </c>
      <c r="M26" s="187">
        <v>16522500</v>
      </c>
      <c r="N26" s="188">
        <v>238326</v>
      </c>
      <c r="O26" s="186">
        <f>N26*M26</f>
        <v>3937741335000</v>
      </c>
      <c r="P26" s="78" t="s">
        <v>246</v>
      </c>
      <c r="Q26" s="75" t="s">
        <v>247</v>
      </c>
      <c r="R26" s="79" t="s">
        <v>249</v>
      </c>
      <c r="S26" s="75" t="s">
        <v>416</v>
      </c>
      <c r="T26" s="174">
        <f>H26/I26</f>
        <v>276376</v>
      </c>
    </row>
    <row r="27" spans="1:20" ht="25.5">
      <c r="A27" s="123">
        <v>25</v>
      </c>
      <c r="B27" s="52">
        <v>1364</v>
      </c>
      <c r="C27" s="52">
        <v>1089</v>
      </c>
      <c r="D27" s="51" t="s">
        <v>144</v>
      </c>
      <c r="E27" s="124" t="s">
        <v>156</v>
      </c>
      <c r="F27" s="118">
        <v>0</v>
      </c>
      <c r="G27" s="111">
        <v>1793790000000</v>
      </c>
      <c r="H27" s="186"/>
      <c r="I27" s="187" t="s">
        <v>13</v>
      </c>
      <c r="J27" s="188" t="s">
        <v>13</v>
      </c>
      <c r="K27" s="189"/>
      <c r="L27" s="190" t="s">
        <v>13</v>
      </c>
      <c r="M27" s="187"/>
      <c r="N27" s="188"/>
      <c r="O27" s="186"/>
      <c r="P27" s="78" t="s">
        <v>246</v>
      </c>
      <c r="Q27" s="75" t="s">
        <v>247</v>
      </c>
      <c r="R27" s="79" t="s">
        <v>248</v>
      </c>
      <c r="S27" s="75" t="s">
        <v>275</v>
      </c>
      <c r="T27" s="174"/>
    </row>
    <row r="28" spans="1:20">
      <c r="A28" s="123">
        <v>26</v>
      </c>
      <c r="B28" s="52">
        <v>1</v>
      </c>
      <c r="C28" s="52">
        <v>579</v>
      </c>
      <c r="D28" s="51" t="s">
        <v>82</v>
      </c>
      <c r="E28" s="124" t="s">
        <v>95</v>
      </c>
      <c r="F28" s="118">
        <v>0</v>
      </c>
      <c r="G28" s="111">
        <v>118687678150</v>
      </c>
      <c r="H28" s="186">
        <f>G28+G29-F28-F29</f>
        <v>209212486360</v>
      </c>
      <c r="I28" s="187">
        <v>756985</v>
      </c>
      <c r="J28" s="188">
        <v>263222</v>
      </c>
      <c r="K28" s="189">
        <f>I28*J28</f>
        <v>199255105670</v>
      </c>
      <c r="L28" s="190">
        <f>K28-H28</f>
        <v>-9957380690</v>
      </c>
      <c r="M28" s="187">
        <v>838360.89</v>
      </c>
      <c r="N28" s="188">
        <v>238326</v>
      </c>
      <c r="O28" s="186">
        <f>N28*M28</f>
        <v>199803197470.14001</v>
      </c>
      <c r="P28" s="78" t="s">
        <v>246</v>
      </c>
      <c r="Q28" s="75" t="s">
        <v>247</v>
      </c>
      <c r="R28" s="79" t="s">
        <v>260</v>
      </c>
      <c r="S28" s="75" t="s">
        <v>416</v>
      </c>
      <c r="T28" s="174">
        <f>H28/I28</f>
        <v>276376</v>
      </c>
    </row>
    <row r="29" spans="1:20" ht="25.5">
      <c r="A29" s="123">
        <v>27</v>
      </c>
      <c r="B29" s="52">
        <v>1364</v>
      </c>
      <c r="C29" s="52">
        <v>1089</v>
      </c>
      <c r="D29" s="51" t="s">
        <v>144</v>
      </c>
      <c r="E29" s="124" t="s">
        <v>157</v>
      </c>
      <c r="F29" s="118">
        <v>0</v>
      </c>
      <c r="G29" s="111">
        <v>90524808210</v>
      </c>
      <c r="H29" s="186"/>
      <c r="I29" s="187" t="s">
        <v>13</v>
      </c>
      <c r="J29" s="188" t="s">
        <v>13</v>
      </c>
      <c r="K29" s="189"/>
      <c r="L29" s="190" t="s">
        <v>13</v>
      </c>
      <c r="M29" s="187"/>
      <c r="N29" s="188"/>
      <c r="O29" s="186"/>
      <c r="P29" s="78" t="s">
        <v>246</v>
      </c>
      <c r="Q29" s="75" t="s">
        <v>247</v>
      </c>
      <c r="R29" s="79" t="s">
        <v>248</v>
      </c>
      <c r="S29" s="75" t="s">
        <v>276</v>
      </c>
      <c r="T29" s="174"/>
    </row>
    <row r="30" spans="1:20">
      <c r="A30" s="123">
        <v>28</v>
      </c>
      <c r="B30" s="52">
        <v>1</v>
      </c>
      <c r="C30" s="52">
        <v>579</v>
      </c>
      <c r="D30" s="51" t="s">
        <v>82</v>
      </c>
      <c r="E30" s="124" t="s">
        <v>96</v>
      </c>
      <c r="F30" s="118">
        <v>0</v>
      </c>
      <c r="G30" s="111">
        <v>56042487650</v>
      </c>
      <c r="H30" s="186">
        <f>G30+G31-F30-F31</f>
        <v>98786903289</v>
      </c>
      <c r="I30" s="187">
        <v>357436.62</v>
      </c>
      <c r="J30" s="188">
        <v>263222</v>
      </c>
      <c r="K30" s="189">
        <f>I30*J30</f>
        <v>94085181989.639999</v>
      </c>
      <c r="L30" s="190">
        <f>K30-H30</f>
        <v>-4701721299.3600006</v>
      </c>
      <c r="M30" s="187">
        <v>396111.26</v>
      </c>
      <c r="N30" s="188">
        <v>238326</v>
      </c>
      <c r="O30" s="186">
        <f>N30*M30</f>
        <v>94403612150.76001</v>
      </c>
      <c r="P30" s="78" t="s">
        <v>246</v>
      </c>
      <c r="Q30" s="75" t="s">
        <v>247</v>
      </c>
      <c r="R30" s="79" t="s">
        <v>249</v>
      </c>
      <c r="S30" s="75" t="s">
        <v>407</v>
      </c>
      <c r="T30" s="174">
        <f>H30/I30</f>
        <v>276375.99999966426</v>
      </c>
    </row>
    <row r="31" spans="1:20" ht="25.5">
      <c r="A31" s="123">
        <v>29</v>
      </c>
      <c r="B31" s="52">
        <v>1364</v>
      </c>
      <c r="C31" s="52">
        <v>1089</v>
      </c>
      <c r="D31" s="51" t="s">
        <v>144</v>
      </c>
      <c r="E31" s="124" t="s">
        <v>158</v>
      </c>
      <c r="F31" s="118">
        <v>0</v>
      </c>
      <c r="G31" s="111">
        <v>42744415639</v>
      </c>
      <c r="H31" s="186"/>
      <c r="I31" s="187" t="s">
        <v>13</v>
      </c>
      <c r="J31" s="188" t="s">
        <v>13</v>
      </c>
      <c r="K31" s="189"/>
      <c r="L31" s="190" t="s">
        <v>13</v>
      </c>
      <c r="M31" s="187"/>
      <c r="N31" s="188"/>
      <c r="O31" s="186"/>
      <c r="P31" s="78" t="s">
        <v>246</v>
      </c>
      <c r="Q31" s="75" t="s">
        <v>247</v>
      </c>
      <c r="R31" s="79" t="s">
        <v>248</v>
      </c>
      <c r="S31" s="75" t="s">
        <v>294</v>
      </c>
      <c r="T31" s="174"/>
    </row>
    <row r="32" spans="1:20">
      <c r="A32" s="123">
        <v>30</v>
      </c>
      <c r="B32" s="52">
        <v>1</v>
      </c>
      <c r="C32" s="52">
        <v>579</v>
      </c>
      <c r="D32" s="51" t="s">
        <v>82</v>
      </c>
      <c r="E32" s="124" t="s">
        <v>97</v>
      </c>
      <c r="F32" s="118">
        <v>0</v>
      </c>
      <c r="G32" s="111">
        <v>43989759696</v>
      </c>
      <c r="H32" s="186">
        <f>G32+G33+G34+G35-F32-F33-F34-F35</f>
        <v>77541385456</v>
      </c>
      <c r="I32" s="187">
        <v>280564.83</v>
      </c>
      <c r="J32" s="188">
        <v>263222</v>
      </c>
      <c r="K32" s="189">
        <f>I32*J32</f>
        <v>73850835682.26001</v>
      </c>
      <c r="L32" s="190">
        <f>K32-H32</f>
        <v>-3690549773.7399902</v>
      </c>
      <c r="M32" s="187">
        <v>309631.34999999998</v>
      </c>
      <c r="N32" s="188">
        <v>238326</v>
      </c>
      <c r="O32" s="186">
        <v>385688447298</v>
      </c>
      <c r="P32" s="78" t="s">
        <v>246</v>
      </c>
      <c r="Q32" s="75" t="s">
        <v>247</v>
      </c>
      <c r="R32" s="79" t="s">
        <v>251</v>
      </c>
      <c r="S32" s="75" t="s">
        <v>411</v>
      </c>
      <c r="T32" s="174">
        <v>276376</v>
      </c>
    </row>
    <row r="33" spans="1:20">
      <c r="A33" s="123">
        <v>31</v>
      </c>
      <c r="B33" s="52">
        <v>2</v>
      </c>
      <c r="C33" s="52">
        <v>963</v>
      </c>
      <c r="D33" s="51" t="s">
        <v>104</v>
      </c>
      <c r="E33" s="124" t="s">
        <v>105</v>
      </c>
      <c r="F33" s="118">
        <v>37702021290</v>
      </c>
      <c r="G33" s="111">
        <v>0</v>
      </c>
      <c r="H33" s="186"/>
      <c r="I33" s="187" t="s">
        <v>13</v>
      </c>
      <c r="J33" s="188" t="s">
        <v>13</v>
      </c>
      <c r="K33" s="189" t="s">
        <v>13</v>
      </c>
      <c r="L33" s="190" t="s">
        <v>13</v>
      </c>
      <c r="M33" s="187"/>
      <c r="N33" s="188"/>
      <c r="O33" s="186"/>
      <c r="P33" s="78"/>
      <c r="R33" s="79" t="s">
        <v>249</v>
      </c>
      <c r="S33" s="75" t="s">
        <v>295</v>
      </c>
      <c r="T33" s="174"/>
    </row>
    <row r="34" spans="1:20" ht="25.5">
      <c r="A34" s="123">
        <v>32</v>
      </c>
      <c r="B34" s="52">
        <v>2</v>
      </c>
      <c r="C34" s="52">
        <v>963</v>
      </c>
      <c r="D34" s="51" t="s">
        <v>104</v>
      </c>
      <c r="E34" s="124" t="s">
        <v>106</v>
      </c>
      <c r="F34" s="118">
        <v>0</v>
      </c>
      <c r="G34" s="111">
        <v>37702021290</v>
      </c>
      <c r="H34" s="186"/>
      <c r="I34" s="187" t="s">
        <v>13</v>
      </c>
      <c r="J34" s="188" t="s">
        <v>13</v>
      </c>
      <c r="K34" s="189" t="s">
        <v>13</v>
      </c>
      <c r="L34" s="190" t="s">
        <v>13</v>
      </c>
      <c r="M34" s="187"/>
      <c r="N34" s="188"/>
      <c r="O34" s="186"/>
      <c r="P34" s="78" t="s">
        <v>246</v>
      </c>
      <c r="Q34" s="75" t="s">
        <v>247</v>
      </c>
      <c r="R34" s="79" t="s">
        <v>249</v>
      </c>
      <c r="S34" s="75" t="s">
        <v>295</v>
      </c>
      <c r="T34" s="174"/>
    </row>
    <row r="35" spans="1:20" ht="25.5">
      <c r="A35" s="123">
        <v>33</v>
      </c>
      <c r="B35" s="52">
        <v>1364</v>
      </c>
      <c r="C35" s="52">
        <v>1089</v>
      </c>
      <c r="D35" s="51" t="s">
        <v>144</v>
      </c>
      <c r="E35" s="124" t="s">
        <v>159</v>
      </c>
      <c r="F35" s="118">
        <v>0</v>
      </c>
      <c r="G35" s="111">
        <v>33551625760</v>
      </c>
      <c r="H35" s="186"/>
      <c r="I35" s="187" t="s">
        <v>13</v>
      </c>
      <c r="J35" s="188" t="s">
        <v>13</v>
      </c>
      <c r="K35" s="189" t="s">
        <v>13</v>
      </c>
      <c r="L35" s="190" t="s">
        <v>13</v>
      </c>
      <c r="M35" s="187"/>
      <c r="N35" s="188"/>
      <c r="O35" s="186"/>
      <c r="P35" s="78" t="s">
        <v>246</v>
      </c>
      <c r="Q35" s="75" t="s">
        <v>247</v>
      </c>
      <c r="R35" s="79" t="s">
        <v>248</v>
      </c>
      <c r="S35" s="75" t="s">
        <v>295</v>
      </c>
      <c r="T35" s="174"/>
    </row>
    <row r="36" spans="1:20">
      <c r="A36" s="123">
        <v>34</v>
      </c>
      <c r="B36" s="52">
        <v>1</v>
      </c>
      <c r="C36" s="52">
        <v>579</v>
      </c>
      <c r="D36" s="51" t="s">
        <v>82</v>
      </c>
      <c r="E36" s="124" t="s">
        <v>98</v>
      </c>
      <c r="F36" s="118">
        <v>0</v>
      </c>
      <c r="G36" s="111">
        <v>48465262826</v>
      </c>
      <c r="H36" s="186">
        <f>G36+G37-F36-F37</f>
        <v>85430419534</v>
      </c>
      <c r="I36" s="187">
        <v>309109.40000000002</v>
      </c>
      <c r="J36" s="188">
        <v>263222</v>
      </c>
      <c r="K36" s="189">
        <f>I36*J36</f>
        <v>81364394486.800003</v>
      </c>
      <c r="L36" s="190">
        <f>K36-H36</f>
        <v>-4066025047.1999969</v>
      </c>
      <c r="M36" s="187">
        <v>335971.01</v>
      </c>
      <c r="N36" s="188">
        <v>238326</v>
      </c>
      <c r="O36" s="186">
        <f>N36*M36</f>
        <v>80070626929.26001</v>
      </c>
      <c r="P36" s="78" t="s">
        <v>246</v>
      </c>
      <c r="Q36" s="75" t="s">
        <v>247</v>
      </c>
      <c r="R36" s="79" t="s">
        <v>249</v>
      </c>
      <c r="S36" s="75" t="s">
        <v>406</v>
      </c>
      <c r="T36" s="174">
        <f>H36/I36</f>
        <v>276375.99999870593</v>
      </c>
    </row>
    <row r="37" spans="1:20" ht="25.5">
      <c r="A37" s="123">
        <v>35</v>
      </c>
      <c r="B37" s="52">
        <v>1364</v>
      </c>
      <c r="C37" s="52">
        <v>1089</v>
      </c>
      <c r="D37" s="51" t="s">
        <v>144</v>
      </c>
      <c r="E37" s="124" t="s">
        <v>160</v>
      </c>
      <c r="F37" s="118">
        <v>0</v>
      </c>
      <c r="G37" s="111">
        <v>36965156708</v>
      </c>
      <c r="H37" s="186"/>
      <c r="I37" s="187" t="s">
        <v>13</v>
      </c>
      <c r="J37" s="188" t="s">
        <v>13</v>
      </c>
      <c r="K37" s="189"/>
      <c r="L37" s="190" t="s">
        <v>13</v>
      </c>
      <c r="M37" s="187"/>
      <c r="N37" s="188"/>
      <c r="O37" s="186"/>
      <c r="P37" s="78" t="s">
        <v>246</v>
      </c>
      <c r="Q37" s="75" t="s">
        <v>247</v>
      </c>
      <c r="R37" s="79" t="s">
        <v>248</v>
      </c>
      <c r="S37" s="75" t="s">
        <v>296</v>
      </c>
      <c r="T37" s="174"/>
    </row>
    <row r="38" spans="1:20">
      <c r="A38" s="123">
        <v>36</v>
      </c>
      <c r="B38" s="52">
        <v>1</v>
      </c>
      <c r="C38" s="52">
        <v>579</v>
      </c>
      <c r="D38" s="51" t="s">
        <v>82</v>
      </c>
      <c r="E38" s="124" t="s">
        <v>99</v>
      </c>
      <c r="F38" s="118">
        <v>0</v>
      </c>
      <c r="G38" s="111">
        <v>31693436526</v>
      </c>
      <c r="H38" s="186">
        <f>G38+G39-F38-F39</f>
        <v>55866478814</v>
      </c>
      <c r="I38" s="187">
        <v>202139.4</v>
      </c>
      <c r="J38" s="188">
        <v>263222</v>
      </c>
      <c r="K38" s="189">
        <f>I38*J38</f>
        <v>53207537146.799995</v>
      </c>
      <c r="L38" s="190">
        <f>K38-H38</f>
        <v>-2658941667.2000046</v>
      </c>
      <c r="M38" s="187">
        <v>219705.31</v>
      </c>
      <c r="N38" s="188">
        <v>238326</v>
      </c>
      <c r="O38" s="186">
        <f>N38*M38</f>
        <v>52361487711.059998</v>
      </c>
      <c r="P38" s="78" t="s">
        <v>246</v>
      </c>
      <c r="Q38" s="75" t="s">
        <v>247</v>
      </c>
      <c r="R38" s="79" t="s">
        <v>251</v>
      </c>
      <c r="S38" s="75" t="s">
        <v>412</v>
      </c>
      <c r="T38" s="174">
        <f>H38/I38</f>
        <v>276375.99999802117</v>
      </c>
    </row>
    <row r="39" spans="1:20" ht="25.5">
      <c r="A39" s="123">
        <v>37</v>
      </c>
      <c r="B39" s="52">
        <v>1364</v>
      </c>
      <c r="C39" s="52">
        <v>1089</v>
      </c>
      <c r="D39" s="51" t="s">
        <v>144</v>
      </c>
      <c r="E39" s="124" t="s">
        <v>161</v>
      </c>
      <c r="F39" s="118">
        <v>0</v>
      </c>
      <c r="G39" s="111">
        <v>24173042288</v>
      </c>
      <c r="H39" s="186"/>
      <c r="I39" s="187" t="s">
        <v>13</v>
      </c>
      <c r="J39" s="188" t="s">
        <v>13</v>
      </c>
      <c r="K39" s="189"/>
      <c r="L39" s="190" t="s">
        <v>13</v>
      </c>
      <c r="M39" s="187"/>
      <c r="N39" s="188"/>
      <c r="O39" s="186"/>
      <c r="P39" s="78" t="s">
        <v>246</v>
      </c>
      <c r="Q39" s="75" t="s">
        <v>247</v>
      </c>
      <c r="R39" s="79" t="s">
        <v>248</v>
      </c>
      <c r="S39" s="75" t="s">
        <v>297</v>
      </c>
      <c r="T39" s="174"/>
    </row>
    <row r="40" spans="1:20">
      <c r="A40" s="123">
        <v>38</v>
      </c>
      <c r="B40" s="52">
        <v>1</v>
      </c>
      <c r="C40" s="52">
        <v>579</v>
      </c>
      <c r="D40" s="51" t="s">
        <v>82</v>
      </c>
      <c r="E40" s="124" t="s">
        <v>100</v>
      </c>
      <c r="F40" s="118">
        <v>0</v>
      </c>
      <c r="G40" s="111">
        <v>165605030133</v>
      </c>
      <c r="H40" s="186">
        <f>G40+G41-F40-F41</f>
        <v>291914381071</v>
      </c>
      <c r="I40" s="187">
        <v>1056221.8899999999</v>
      </c>
      <c r="J40" s="188">
        <v>263222</v>
      </c>
      <c r="K40" s="189">
        <f>I40*J40</f>
        <v>278020838329.57996</v>
      </c>
      <c r="L40" s="190">
        <f>K40-H40</f>
        <v>-13893542741.420044</v>
      </c>
      <c r="M40" s="187">
        <v>1152549.33</v>
      </c>
      <c r="N40" s="188">
        <v>238326</v>
      </c>
      <c r="O40" s="186">
        <f>N40*M40</f>
        <v>274682471621.58002</v>
      </c>
      <c r="P40" s="78" t="s">
        <v>246</v>
      </c>
      <c r="Q40" s="75" t="s">
        <v>247</v>
      </c>
      <c r="R40" s="79" t="s">
        <v>255</v>
      </c>
      <c r="S40" s="75" t="s">
        <v>413</v>
      </c>
      <c r="T40" s="174">
        <f>H40/I40</f>
        <v>276376.00000034086</v>
      </c>
    </row>
    <row r="41" spans="1:20" ht="25.5">
      <c r="A41" s="123">
        <v>39</v>
      </c>
      <c r="B41" s="52">
        <v>1364</v>
      </c>
      <c r="C41" s="52">
        <v>1089</v>
      </c>
      <c r="D41" s="51" t="s">
        <v>144</v>
      </c>
      <c r="E41" s="124" t="s">
        <v>162</v>
      </c>
      <c r="F41" s="118">
        <v>0</v>
      </c>
      <c r="G41" s="111">
        <v>126309350938</v>
      </c>
      <c r="H41" s="186"/>
      <c r="I41" s="187" t="s">
        <v>13</v>
      </c>
      <c r="J41" s="188" t="s">
        <v>13</v>
      </c>
      <c r="K41" s="189"/>
      <c r="L41" s="190" t="s">
        <v>13</v>
      </c>
      <c r="M41" s="187"/>
      <c r="N41" s="188"/>
      <c r="O41" s="186"/>
      <c r="P41" s="78" t="s">
        <v>246</v>
      </c>
      <c r="Q41" s="75" t="s">
        <v>247</v>
      </c>
      <c r="R41" s="79" t="s">
        <v>248</v>
      </c>
      <c r="S41" s="75" t="s">
        <v>298</v>
      </c>
      <c r="T41" s="174"/>
    </row>
    <row r="42" spans="1:20">
      <c r="A42" s="123">
        <v>40</v>
      </c>
      <c r="B42" s="52">
        <v>1</v>
      </c>
      <c r="C42" s="52">
        <v>579</v>
      </c>
      <c r="D42" s="51" t="s">
        <v>82</v>
      </c>
      <c r="E42" s="124" t="s">
        <v>101</v>
      </c>
      <c r="F42" s="118">
        <v>0</v>
      </c>
      <c r="G42" s="111">
        <v>70278357996</v>
      </c>
      <c r="H42" s="186">
        <f>G42+G43-F42-F43</f>
        <v>123880677782</v>
      </c>
      <c r="I42" s="187">
        <v>448232.4</v>
      </c>
      <c r="J42" s="188">
        <v>263222</v>
      </c>
      <c r="K42" s="189">
        <f>I42*J42</f>
        <v>117984628792.8</v>
      </c>
      <c r="L42" s="190">
        <f>K42-H42</f>
        <v>-5896048989.1999969</v>
      </c>
      <c r="M42" s="187">
        <v>489111.19</v>
      </c>
      <c r="N42" s="188">
        <v>238326</v>
      </c>
      <c r="O42" s="186">
        <f>N42*M42</f>
        <v>116567913467.94</v>
      </c>
      <c r="P42" s="78" t="s">
        <v>246</v>
      </c>
      <c r="Q42" s="75" t="s">
        <v>247</v>
      </c>
      <c r="R42" s="79" t="s">
        <v>249</v>
      </c>
      <c r="S42" s="75" t="s">
        <v>405</v>
      </c>
      <c r="T42" s="174">
        <f>H42/I42</f>
        <v>276375.99999910762</v>
      </c>
    </row>
    <row r="43" spans="1:20" ht="25.5">
      <c r="A43" s="123">
        <v>41</v>
      </c>
      <c r="B43" s="52">
        <v>1364</v>
      </c>
      <c r="C43" s="52">
        <v>1089</v>
      </c>
      <c r="D43" s="51" t="s">
        <v>144</v>
      </c>
      <c r="E43" s="124" t="s">
        <v>163</v>
      </c>
      <c r="F43" s="118">
        <v>0</v>
      </c>
      <c r="G43" s="111">
        <v>53602319786</v>
      </c>
      <c r="H43" s="186"/>
      <c r="I43" s="187" t="s">
        <v>13</v>
      </c>
      <c r="J43" s="188" t="s">
        <v>13</v>
      </c>
      <c r="K43" s="189"/>
      <c r="L43" s="190" t="s">
        <v>13</v>
      </c>
      <c r="M43" s="187"/>
      <c r="N43" s="188"/>
      <c r="O43" s="186"/>
      <c r="P43" s="78" t="s">
        <v>246</v>
      </c>
      <c r="Q43" s="75" t="s">
        <v>247</v>
      </c>
      <c r="R43" s="79" t="s">
        <v>248</v>
      </c>
      <c r="S43" s="75" t="s">
        <v>299</v>
      </c>
      <c r="T43" s="174"/>
    </row>
    <row r="44" spans="1:20">
      <c r="A44" s="123">
        <v>42</v>
      </c>
      <c r="B44" s="52">
        <v>1</v>
      </c>
      <c r="C44" s="52">
        <v>579</v>
      </c>
      <c r="D44" s="51" t="s">
        <v>82</v>
      </c>
      <c r="E44" s="124" t="s">
        <v>102</v>
      </c>
      <c r="F44" s="118">
        <v>0</v>
      </c>
      <c r="G44" s="111">
        <v>45531119852</v>
      </c>
      <c r="H44" s="186">
        <f>G44+G45+G46+G47-F44-F45-F46-F47</f>
        <v>80258363291</v>
      </c>
      <c r="I44" s="187">
        <v>290395.56</v>
      </c>
      <c r="J44" s="188">
        <v>263222</v>
      </c>
      <c r="K44" s="189">
        <f>I44*J44</f>
        <v>76438500094.319992</v>
      </c>
      <c r="L44" s="190">
        <f>K44-H44</f>
        <v>-3819863196.6800079</v>
      </c>
      <c r="M44" s="187">
        <v>316879.64</v>
      </c>
      <c r="N44" s="188">
        <v>238326</v>
      </c>
      <c r="O44" s="186">
        <v>385688447298</v>
      </c>
      <c r="P44" s="78" t="s">
        <v>246</v>
      </c>
      <c r="Q44" s="75" t="s">
        <v>247</v>
      </c>
      <c r="R44" s="79" t="s">
        <v>251</v>
      </c>
      <c r="S44" s="75" t="s">
        <v>414</v>
      </c>
      <c r="T44" s="174">
        <v>276376</v>
      </c>
    </row>
    <row r="45" spans="1:20">
      <c r="A45" s="123">
        <v>43</v>
      </c>
      <c r="B45" s="52">
        <v>2</v>
      </c>
      <c r="C45" s="52">
        <v>963</v>
      </c>
      <c r="D45" s="51" t="s">
        <v>104</v>
      </c>
      <c r="E45" s="124" t="s">
        <v>107</v>
      </c>
      <c r="F45" s="118">
        <v>42671594773</v>
      </c>
      <c r="G45" s="111">
        <v>0</v>
      </c>
      <c r="H45" s="186"/>
      <c r="I45" s="187" t="s">
        <v>13</v>
      </c>
      <c r="J45" s="188" t="s">
        <v>13</v>
      </c>
      <c r="K45" s="189" t="s">
        <v>13</v>
      </c>
      <c r="L45" s="190" t="s">
        <v>13</v>
      </c>
      <c r="M45" s="187"/>
      <c r="N45" s="188"/>
      <c r="O45" s="186"/>
      <c r="P45" s="78"/>
      <c r="R45" s="79" t="s">
        <v>251</v>
      </c>
      <c r="S45" s="80" t="s">
        <v>417</v>
      </c>
      <c r="T45" s="174"/>
    </row>
    <row r="46" spans="1:20" ht="25.5">
      <c r="A46" s="123">
        <v>44</v>
      </c>
      <c r="B46" s="52">
        <v>2</v>
      </c>
      <c r="C46" s="52">
        <v>963</v>
      </c>
      <c r="D46" s="51" t="s">
        <v>104</v>
      </c>
      <c r="E46" s="124" t="s">
        <v>108</v>
      </c>
      <c r="F46" s="118">
        <v>0</v>
      </c>
      <c r="G46" s="111">
        <v>42671594773</v>
      </c>
      <c r="H46" s="186"/>
      <c r="I46" s="187" t="s">
        <v>13</v>
      </c>
      <c r="J46" s="188" t="s">
        <v>13</v>
      </c>
      <c r="K46" s="189" t="s">
        <v>13</v>
      </c>
      <c r="L46" s="190" t="s">
        <v>13</v>
      </c>
      <c r="M46" s="187"/>
      <c r="N46" s="188"/>
      <c r="O46" s="186"/>
      <c r="P46" s="78" t="s">
        <v>246</v>
      </c>
      <c r="Q46" s="75" t="s">
        <v>247</v>
      </c>
      <c r="R46" s="79" t="s">
        <v>251</v>
      </c>
      <c r="S46" s="75" t="s">
        <v>394</v>
      </c>
      <c r="T46" s="174"/>
    </row>
    <row r="47" spans="1:20" ht="25.5">
      <c r="A47" s="123">
        <v>45</v>
      </c>
      <c r="B47" s="52">
        <v>1364</v>
      </c>
      <c r="C47" s="52">
        <v>1089</v>
      </c>
      <c r="D47" s="51" t="s">
        <v>144</v>
      </c>
      <c r="E47" s="124" t="s">
        <v>164</v>
      </c>
      <c r="F47" s="118">
        <v>0</v>
      </c>
      <c r="G47" s="111">
        <v>34727243439</v>
      </c>
      <c r="H47" s="186"/>
      <c r="I47" s="187" t="s">
        <v>13</v>
      </c>
      <c r="J47" s="188" t="s">
        <v>13</v>
      </c>
      <c r="K47" s="189" t="s">
        <v>13</v>
      </c>
      <c r="L47" s="190" t="s">
        <v>13</v>
      </c>
      <c r="M47" s="187"/>
      <c r="N47" s="188"/>
      <c r="O47" s="186"/>
      <c r="P47" s="78" t="s">
        <v>246</v>
      </c>
      <c r="Q47" s="75" t="s">
        <v>247</v>
      </c>
      <c r="R47" s="79" t="s">
        <v>248</v>
      </c>
      <c r="S47" s="75" t="s">
        <v>300</v>
      </c>
      <c r="T47" s="174"/>
    </row>
    <row r="48" spans="1:20">
      <c r="A48" s="123">
        <v>46</v>
      </c>
      <c r="B48" s="52">
        <v>1</v>
      </c>
      <c r="C48" s="52">
        <v>579</v>
      </c>
      <c r="D48" s="51" t="s">
        <v>82</v>
      </c>
      <c r="E48" s="124" t="s">
        <v>103</v>
      </c>
      <c r="F48" s="118">
        <v>0</v>
      </c>
      <c r="G48" s="111">
        <v>201495256750</v>
      </c>
      <c r="H48" s="186">
        <f>G48+G49-F48-F49</f>
        <v>355178602458</v>
      </c>
      <c r="I48" s="187">
        <v>1285128.24</v>
      </c>
      <c r="J48" s="188">
        <v>263222</v>
      </c>
      <c r="K48" s="189">
        <f>I48*J48</f>
        <v>338274025589.27997</v>
      </c>
      <c r="L48" s="190">
        <f>K48-H48</f>
        <v>-16904576868.720032</v>
      </c>
      <c r="M48" s="187">
        <v>1402331.94</v>
      </c>
      <c r="N48" s="188">
        <v>238326</v>
      </c>
      <c r="O48" s="186">
        <f>N48*M48</f>
        <v>334212161932.44</v>
      </c>
      <c r="P48" s="78" t="s">
        <v>246</v>
      </c>
      <c r="Q48" s="75" t="s">
        <v>247</v>
      </c>
      <c r="R48" s="79" t="s">
        <v>249</v>
      </c>
      <c r="S48" s="75" t="s">
        <v>404</v>
      </c>
      <c r="T48" s="174">
        <f>H48/I48</f>
        <v>276375.99999981327</v>
      </c>
    </row>
    <row r="49" spans="1:20" ht="25.5">
      <c r="A49" s="123">
        <v>47</v>
      </c>
      <c r="B49" s="52">
        <v>1364</v>
      </c>
      <c r="C49" s="52">
        <v>1089</v>
      </c>
      <c r="D49" s="51" t="s">
        <v>144</v>
      </c>
      <c r="E49" s="124" t="s">
        <v>165</v>
      </c>
      <c r="F49" s="118">
        <v>0</v>
      </c>
      <c r="G49" s="111">
        <v>153683345708</v>
      </c>
      <c r="H49" s="186"/>
      <c r="I49" s="187" t="s">
        <v>13</v>
      </c>
      <c r="J49" s="188" t="s">
        <v>13</v>
      </c>
      <c r="K49" s="189"/>
      <c r="L49" s="190" t="s">
        <v>13</v>
      </c>
      <c r="M49" s="187"/>
      <c r="N49" s="188"/>
      <c r="O49" s="186"/>
      <c r="P49" s="78" t="s">
        <v>246</v>
      </c>
      <c r="Q49" s="75" t="s">
        <v>247</v>
      </c>
      <c r="R49" s="79" t="s">
        <v>248</v>
      </c>
      <c r="S49" s="75" t="s">
        <v>301</v>
      </c>
      <c r="T49" s="174"/>
    </row>
    <row r="50" spans="1:20" ht="25.5">
      <c r="A50" s="123">
        <v>48</v>
      </c>
      <c r="B50" s="52">
        <v>73</v>
      </c>
      <c r="C50" s="52">
        <v>521</v>
      </c>
      <c r="D50" s="51" t="s">
        <v>110</v>
      </c>
      <c r="E50" s="124" t="s">
        <v>111</v>
      </c>
      <c r="F50" s="118">
        <v>0</v>
      </c>
      <c r="G50" s="111">
        <v>30943754625</v>
      </c>
      <c r="H50" s="186">
        <f>G50+G51-F50-F51</f>
        <v>57410204600</v>
      </c>
      <c r="I50" s="187">
        <v>207725</v>
      </c>
      <c r="J50" s="188">
        <v>263222</v>
      </c>
      <c r="K50" s="189">
        <f>I50*J50</f>
        <v>54677789950</v>
      </c>
      <c r="L50" s="190">
        <f>K50-H50</f>
        <v>-2732414650</v>
      </c>
      <c r="M50" s="187">
        <v>224779.22</v>
      </c>
      <c r="N50" s="188">
        <v>238326</v>
      </c>
      <c r="O50" s="186">
        <f>N50*M50</f>
        <v>53570732385.720001</v>
      </c>
      <c r="P50" s="78" t="s">
        <v>246</v>
      </c>
      <c r="Q50" s="75" t="s">
        <v>247</v>
      </c>
      <c r="R50" s="79" t="s">
        <v>262</v>
      </c>
      <c r="S50" s="75" t="s">
        <v>416</v>
      </c>
      <c r="T50" s="174">
        <f>H50/I50</f>
        <v>276376</v>
      </c>
    </row>
    <row r="51" spans="1:20" ht="25.5">
      <c r="A51" s="123">
        <v>49</v>
      </c>
      <c r="B51" s="52">
        <v>1364</v>
      </c>
      <c r="C51" s="52">
        <v>1089</v>
      </c>
      <c r="D51" s="51" t="s">
        <v>144</v>
      </c>
      <c r="E51" s="124" t="s">
        <v>166</v>
      </c>
      <c r="F51" s="118">
        <v>0</v>
      </c>
      <c r="G51" s="111">
        <v>26466449975</v>
      </c>
      <c r="H51" s="186"/>
      <c r="I51" s="187" t="s">
        <v>13</v>
      </c>
      <c r="J51" s="188" t="s">
        <v>13</v>
      </c>
      <c r="K51" s="189"/>
      <c r="L51" s="190" t="s">
        <v>13</v>
      </c>
      <c r="M51" s="187"/>
      <c r="N51" s="188"/>
      <c r="O51" s="186"/>
      <c r="P51" s="78" t="s">
        <v>246</v>
      </c>
      <c r="Q51" s="75" t="s">
        <v>247</v>
      </c>
      <c r="R51" s="79" t="s">
        <v>248</v>
      </c>
      <c r="S51" s="75" t="s">
        <v>277</v>
      </c>
      <c r="T51" s="174"/>
    </row>
    <row r="52" spans="1:20" ht="25.5">
      <c r="A52" s="123">
        <v>50</v>
      </c>
      <c r="B52" s="52">
        <v>88</v>
      </c>
      <c r="C52" s="52">
        <v>508</v>
      </c>
      <c r="D52" s="51" t="s">
        <v>112</v>
      </c>
      <c r="E52" s="124" t="s">
        <v>113</v>
      </c>
      <c r="F52" s="118">
        <v>0</v>
      </c>
      <c r="G52" s="111">
        <v>33227918101</v>
      </c>
      <c r="H52" s="186">
        <f>G52+G53-F52-F53</f>
        <v>58484420073</v>
      </c>
      <c r="I52" s="187">
        <v>211611.79</v>
      </c>
      <c r="J52" s="188">
        <v>263222</v>
      </c>
      <c r="K52" s="189">
        <f>I52*J52</f>
        <v>55700878587.380005</v>
      </c>
      <c r="L52" s="190">
        <f>K52-H52</f>
        <v>-2783541485.6199951</v>
      </c>
      <c r="M52" s="187">
        <v>229048.6</v>
      </c>
      <c r="N52" s="188">
        <v>238326</v>
      </c>
      <c r="O52" s="186">
        <f>N52*M52</f>
        <v>54588236643.599998</v>
      </c>
      <c r="P52" s="78" t="s">
        <v>246</v>
      </c>
      <c r="Q52" s="75" t="s">
        <v>247</v>
      </c>
      <c r="R52" s="79" t="s">
        <v>251</v>
      </c>
      <c r="S52" s="75" t="s">
        <v>393</v>
      </c>
      <c r="T52" s="174">
        <f>H52/I52</f>
        <v>276375.99999981094</v>
      </c>
    </row>
    <row r="53" spans="1:20" ht="25.5">
      <c r="A53" s="123">
        <v>51</v>
      </c>
      <c r="B53" s="52">
        <v>1364</v>
      </c>
      <c r="C53" s="52">
        <v>1089</v>
      </c>
      <c r="D53" s="51" t="s">
        <v>144</v>
      </c>
      <c r="E53" s="124" t="s">
        <v>167</v>
      </c>
      <c r="F53" s="118">
        <v>0</v>
      </c>
      <c r="G53" s="111">
        <v>25256501972</v>
      </c>
      <c r="H53" s="186"/>
      <c r="I53" s="187" t="s">
        <v>13</v>
      </c>
      <c r="J53" s="188" t="s">
        <v>13</v>
      </c>
      <c r="K53" s="189"/>
      <c r="L53" s="190" t="s">
        <v>13</v>
      </c>
      <c r="M53" s="187"/>
      <c r="N53" s="188"/>
      <c r="O53" s="186"/>
      <c r="P53" s="78" t="s">
        <v>246</v>
      </c>
      <c r="Q53" s="75" t="s">
        <v>247</v>
      </c>
      <c r="R53" s="79" t="s">
        <v>248</v>
      </c>
      <c r="S53" s="75" t="s">
        <v>302</v>
      </c>
      <c r="T53" s="174"/>
    </row>
    <row r="54" spans="1:20" ht="38.25">
      <c r="A54" s="123">
        <v>52</v>
      </c>
      <c r="B54" s="52">
        <v>89</v>
      </c>
      <c r="C54" s="52">
        <v>509</v>
      </c>
      <c r="D54" s="51" t="s">
        <v>112</v>
      </c>
      <c r="E54" s="124" t="s">
        <v>114</v>
      </c>
      <c r="F54" s="118">
        <v>0</v>
      </c>
      <c r="G54" s="111">
        <v>198586942563</v>
      </c>
      <c r="H54" s="186">
        <f>G54+G55-F54-F55</f>
        <v>349532647051</v>
      </c>
      <c r="I54" s="187">
        <v>1264699.71</v>
      </c>
      <c r="J54" s="188">
        <v>263222</v>
      </c>
      <c r="K54" s="189">
        <f>I54*J54</f>
        <v>332896787065.62</v>
      </c>
      <c r="L54" s="190">
        <f>K54-H54</f>
        <v>-16635859985.380005</v>
      </c>
      <c r="M54" s="187">
        <v>1368910.96</v>
      </c>
      <c r="N54" s="188">
        <v>238326</v>
      </c>
      <c r="O54" s="186">
        <f>N54*M54</f>
        <v>326247073452.95996</v>
      </c>
      <c r="P54" s="78" t="s">
        <v>246</v>
      </c>
      <c r="Q54" s="75" t="s">
        <v>247</v>
      </c>
      <c r="R54" s="79" t="s">
        <v>249</v>
      </c>
      <c r="S54" s="75" t="s">
        <v>392</v>
      </c>
      <c r="T54" s="174">
        <f>H54/I54</f>
        <v>276376.00000003166</v>
      </c>
    </row>
    <row r="55" spans="1:20" ht="25.5">
      <c r="A55" s="123">
        <v>53</v>
      </c>
      <c r="B55" s="52">
        <v>1364</v>
      </c>
      <c r="C55" s="52">
        <v>1089</v>
      </c>
      <c r="D55" s="51" t="s">
        <v>144</v>
      </c>
      <c r="E55" s="124" t="s">
        <v>168</v>
      </c>
      <c r="F55" s="118">
        <v>0</v>
      </c>
      <c r="G55" s="111">
        <v>150945704488</v>
      </c>
      <c r="H55" s="186"/>
      <c r="I55" s="187" t="s">
        <v>13</v>
      </c>
      <c r="J55" s="188" t="s">
        <v>13</v>
      </c>
      <c r="K55" s="189"/>
      <c r="L55" s="190" t="s">
        <v>13</v>
      </c>
      <c r="M55" s="187"/>
      <c r="N55" s="188"/>
      <c r="O55" s="186"/>
      <c r="P55" s="78" t="s">
        <v>246</v>
      </c>
      <c r="Q55" s="75" t="s">
        <v>247</v>
      </c>
      <c r="R55" s="79" t="s">
        <v>248</v>
      </c>
      <c r="S55" s="75" t="s">
        <v>303</v>
      </c>
      <c r="T55" s="174"/>
    </row>
    <row r="56" spans="1:20" ht="25.5">
      <c r="A56" s="123">
        <v>54</v>
      </c>
      <c r="B56" s="52">
        <v>90</v>
      </c>
      <c r="C56" s="52">
        <v>510</v>
      </c>
      <c r="D56" s="51" t="s">
        <v>112</v>
      </c>
      <c r="E56" s="124" t="s">
        <v>115</v>
      </c>
      <c r="F56" s="118">
        <v>0</v>
      </c>
      <c r="G56" s="111">
        <v>103144951053</v>
      </c>
      <c r="H56" s="186">
        <f>G56+G57-F56-F57</f>
        <v>181545308600</v>
      </c>
      <c r="I56" s="187">
        <v>656877.98</v>
      </c>
      <c r="J56" s="188">
        <v>263222</v>
      </c>
      <c r="K56" s="189">
        <f>I56*J56</f>
        <v>172904735651.56</v>
      </c>
      <c r="L56" s="190">
        <f>K56-H56</f>
        <v>-8640572948.4400024</v>
      </c>
      <c r="M56" s="187">
        <v>711004.73</v>
      </c>
      <c r="N56" s="188">
        <v>238326</v>
      </c>
      <c r="O56" s="186">
        <f>N56*M56</f>
        <v>169450913281.97998</v>
      </c>
      <c r="P56" s="78" t="s">
        <v>246</v>
      </c>
      <c r="Q56" s="75" t="s">
        <v>247</v>
      </c>
      <c r="R56" s="79" t="s">
        <v>254</v>
      </c>
      <c r="S56" s="75" t="s">
        <v>391</v>
      </c>
      <c r="T56" s="174">
        <f>H56/I56</f>
        <v>276375.99999926926</v>
      </c>
    </row>
    <row r="57" spans="1:20" ht="25.5">
      <c r="A57" s="123">
        <v>55</v>
      </c>
      <c r="B57" s="52">
        <v>1364</v>
      </c>
      <c r="C57" s="52">
        <v>1089</v>
      </c>
      <c r="D57" s="51" t="s">
        <v>144</v>
      </c>
      <c r="E57" s="124" t="s">
        <v>169</v>
      </c>
      <c r="F57" s="118">
        <v>0</v>
      </c>
      <c r="G57" s="111">
        <v>78400357547</v>
      </c>
      <c r="H57" s="186"/>
      <c r="I57" s="187" t="s">
        <v>13</v>
      </c>
      <c r="J57" s="188" t="s">
        <v>13</v>
      </c>
      <c r="K57" s="189"/>
      <c r="L57" s="190" t="s">
        <v>13</v>
      </c>
      <c r="M57" s="187"/>
      <c r="N57" s="188"/>
      <c r="O57" s="186"/>
      <c r="P57" s="78" t="s">
        <v>246</v>
      </c>
      <c r="Q57" s="75" t="s">
        <v>247</v>
      </c>
      <c r="R57" s="79" t="s">
        <v>248</v>
      </c>
      <c r="S57" s="75" t="s">
        <v>304</v>
      </c>
      <c r="T57" s="174"/>
    </row>
    <row r="58" spans="1:20" ht="25.5">
      <c r="A58" s="123">
        <v>56</v>
      </c>
      <c r="B58" s="52">
        <v>90</v>
      </c>
      <c r="C58" s="52">
        <v>510</v>
      </c>
      <c r="D58" s="51" t="s">
        <v>112</v>
      </c>
      <c r="E58" s="124" t="s">
        <v>116</v>
      </c>
      <c r="F58" s="118">
        <v>0</v>
      </c>
      <c r="G58" s="111">
        <v>61723819338</v>
      </c>
      <c r="H58" s="186">
        <f>G58+G59-F58-F59</f>
        <v>108640022758</v>
      </c>
      <c r="I58" s="187">
        <v>393087.76</v>
      </c>
      <c r="J58" s="188">
        <v>263222</v>
      </c>
      <c r="K58" s="189">
        <f>I58*J58</f>
        <v>103469346362.72</v>
      </c>
      <c r="L58" s="190">
        <f>K58-H58</f>
        <v>-5170676395.2799988</v>
      </c>
      <c r="M58" s="187">
        <v>425478.19</v>
      </c>
      <c r="N58" s="188">
        <v>238326</v>
      </c>
      <c r="O58" s="186">
        <f>N58*M58</f>
        <v>101402515109.94</v>
      </c>
      <c r="P58" s="78" t="s">
        <v>246</v>
      </c>
      <c r="Q58" s="75" t="s">
        <v>247</v>
      </c>
      <c r="R58" s="79" t="s">
        <v>254</v>
      </c>
      <c r="S58" s="75" t="s">
        <v>390</v>
      </c>
      <c r="T58" s="174">
        <f>H58/I58</f>
        <v>276376.00000061054</v>
      </c>
    </row>
    <row r="59" spans="1:20" ht="25.5">
      <c r="A59" s="123">
        <v>57</v>
      </c>
      <c r="B59" s="52">
        <v>1364</v>
      </c>
      <c r="C59" s="52">
        <v>1089</v>
      </c>
      <c r="D59" s="51" t="s">
        <v>144</v>
      </c>
      <c r="E59" s="124" t="s">
        <v>170</v>
      </c>
      <c r="F59" s="118">
        <v>0</v>
      </c>
      <c r="G59" s="111">
        <v>46916203420</v>
      </c>
      <c r="H59" s="186"/>
      <c r="I59" s="187" t="s">
        <v>13</v>
      </c>
      <c r="J59" s="188" t="s">
        <v>13</v>
      </c>
      <c r="K59" s="189"/>
      <c r="L59" s="190" t="s">
        <v>13</v>
      </c>
      <c r="M59" s="187"/>
      <c r="N59" s="188"/>
      <c r="O59" s="186"/>
      <c r="P59" s="78" t="s">
        <v>246</v>
      </c>
      <c r="Q59" s="75" t="s">
        <v>247</v>
      </c>
      <c r="R59" s="79" t="s">
        <v>248</v>
      </c>
      <c r="S59" s="75" t="s">
        <v>305</v>
      </c>
      <c r="T59" s="174"/>
    </row>
    <row r="60" spans="1:20" ht="38.25">
      <c r="A60" s="123">
        <v>58</v>
      </c>
      <c r="B60" s="52">
        <v>616</v>
      </c>
      <c r="C60" s="52">
        <v>856</v>
      </c>
      <c r="D60" s="51" t="s">
        <v>117</v>
      </c>
      <c r="E60" s="124" t="s">
        <v>118</v>
      </c>
      <c r="F60" s="118">
        <v>0</v>
      </c>
      <c r="G60" s="111">
        <v>5023002466</v>
      </c>
      <c r="H60" s="186">
        <f>G60+G61-F60-F61</f>
        <v>8840980809</v>
      </c>
      <c r="I60" s="187">
        <v>31988.959999999999</v>
      </c>
      <c r="J60" s="188">
        <v>263222</v>
      </c>
      <c r="K60" s="189">
        <f>I60*J60</f>
        <v>8420198029.1199999</v>
      </c>
      <c r="L60" s="190">
        <f>K60-H60</f>
        <v>-420782779.88000011</v>
      </c>
      <c r="M60" s="187">
        <v>34624.85</v>
      </c>
      <c r="N60" s="188">
        <v>238326</v>
      </c>
      <c r="O60" s="186">
        <f>N60*M60</f>
        <v>8252002001.0999994</v>
      </c>
      <c r="P60" s="78" t="s">
        <v>246</v>
      </c>
      <c r="Q60" s="75" t="s">
        <v>247</v>
      </c>
      <c r="R60" s="79" t="s">
        <v>249</v>
      </c>
      <c r="S60" s="75" t="s">
        <v>389</v>
      </c>
      <c r="T60" s="174">
        <f>H60/I60</f>
        <v>276376.00000125042</v>
      </c>
    </row>
    <row r="61" spans="1:20" ht="25.5">
      <c r="A61" s="123">
        <v>59</v>
      </c>
      <c r="B61" s="52">
        <v>1364</v>
      </c>
      <c r="C61" s="52">
        <v>1089</v>
      </c>
      <c r="D61" s="51" t="s">
        <v>144</v>
      </c>
      <c r="E61" s="124" t="s">
        <v>171</v>
      </c>
      <c r="F61" s="118">
        <v>0</v>
      </c>
      <c r="G61" s="111">
        <v>3817978343</v>
      </c>
      <c r="H61" s="186"/>
      <c r="I61" s="187" t="s">
        <v>13</v>
      </c>
      <c r="J61" s="188" t="s">
        <v>13</v>
      </c>
      <c r="K61" s="189"/>
      <c r="L61" s="190" t="s">
        <v>13</v>
      </c>
      <c r="M61" s="187"/>
      <c r="N61" s="188"/>
      <c r="O61" s="186"/>
      <c r="P61" s="78" t="s">
        <v>246</v>
      </c>
      <c r="Q61" s="75" t="s">
        <v>247</v>
      </c>
      <c r="R61" s="79" t="s">
        <v>248</v>
      </c>
      <c r="S61" s="75" t="s">
        <v>306</v>
      </c>
      <c r="T61" s="174"/>
    </row>
    <row r="62" spans="1:20" ht="38.25">
      <c r="A62" s="123">
        <v>60</v>
      </c>
      <c r="B62" s="52">
        <v>646</v>
      </c>
      <c r="C62" s="52">
        <v>860</v>
      </c>
      <c r="D62" s="51" t="s">
        <v>119</v>
      </c>
      <c r="E62" s="124" t="s">
        <v>120</v>
      </c>
      <c r="F62" s="118">
        <v>0</v>
      </c>
      <c r="G62" s="111">
        <v>327780768701</v>
      </c>
      <c r="H62" s="186">
        <f>G62+G63-F62-F63</f>
        <v>325764009801</v>
      </c>
      <c r="I62" s="187">
        <v>1178698.6200000001</v>
      </c>
      <c r="J62" s="188">
        <v>263222</v>
      </c>
      <c r="K62" s="189">
        <f>I62*J62</f>
        <v>310259408153.64001</v>
      </c>
      <c r="L62" s="190">
        <f>K62-H62</f>
        <v>-15504601647.359985</v>
      </c>
      <c r="M62" s="187">
        <v>1376130.64</v>
      </c>
      <c r="N62" s="188">
        <v>238326</v>
      </c>
      <c r="O62" s="186">
        <f>N62*M62</f>
        <v>327967710908.63995</v>
      </c>
      <c r="P62" s="78" t="s">
        <v>246</v>
      </c>
      <c r="Q62" s="75" t="s">
        <v>247</v>
      </c>
      <c r="R62" s="79" t="s">
        <v>249</v>
      </c>
      <c r="S62" s="75" t="s">
        <v>389</v>
      </c>
      <c r="T62" s="174">
        <f>H62/I62</f>
        <v>276375.99999989819</v>
      </c>
    </row>
    <row r="63" spans="1:20" ht="25.5">
      <c r="A63" s="123">
        <v>61</v>
      </c>
      <c r="B63" s="52">
        <v>1364</v>
      </c>
      <c r="C63" s="52">
        <v>1089</v>
      </c>
      <c r="D63" s="51" t="s">
        <v>144</v>
      </c>
      <c r="E63" s="124" t="s">
        <v>172</v>
      </c>
      <c r="F63" s="118">
        <v>2016758900</v>
      </c>
      <c r="G63" s="111">
        <v>0</v>
      </c>
      <c r="H63" s="186"/>
      <c r="I63" s="187" t="s">
        <v>13</v>
      </c>
      <c r="J63" s="188" t="s">
        <v>13</v>
      </c>
      <c r="K63" s="189"/>
      <c r="L63" s="190" t="s">
        <v>13</v>
      </c>
      <c r="M63" s="187"/>
      <c r="N63" s="188"/>
      <c r="O63" s="186"/>
      <c r="P63" s="78"/>
      <c r="R63" s="79" t="s">
        <v>248</v>
      </c>
      <c r="S63" s="75" t="s">
        <v>307</v>
      </c>
      <c r="T63" s="174"/>
    </row>
    <row r="64" spans="1:20" ht="25.5">
      <c r="A64" s="123">
        <v>62</v>
      </c>
      <c r="B64" s="52">
        <v>647</v>
      </c>
      <c r="C64" s="52">
        <v>862</v>
      </c>
      <c r="D64" s="51" t="s">
        <v>119</v>
      </c>
      <c r="E64" s="124" t="s">
        <v>121</v>
      </c>
      <c r="F64" s="118">
        <v>0</v>
      </c>
      <c r="G64" s="111">
        <v>83268813993</v>
      </c>
      <c r="H64" s="186">
        <f>G64+G65-F64-F65</f>
        <v>82756481734</v>
      </c>
      <c r="I64" s="187">
        <v>299434.40000000002</v>
      </c>
      <c r="J64" s="188">
        <v>263222</v>
      </c>
      <c r="K64" s="189">
        <f>I64*J64</f>
        <v>78817721636.800003</v>
      </c>
      <c r="L64" s="190">
        <f>K64-H64</f>
        <v>-3938760097.1999969</v>
      </c>
      <c r="M64" s="187">
        <v>349589.66</v>
      </c>
      <c r="N64" s="188">
        <v>238326</v>
      </c>
      <c r="O64" s="186">
        <f>N64*M64</f>
        <v>83316305309.159988</v>
      </c>
      <c r="P64" s="78" t="s">
        <v>246</v>
      </c>
      <c r="Q64" s="75" t="s">
        <v>247</v>
      </c>
      <c r="R64" s="79" t="s">
        <v>251</v>
      </c>
      <c r="S64" s="75" t="s">
        <v>388</v>
      </c>
      <c r="T64" s="174">
        <f>H64/I64</f>
        <v>276375.99999866413</v>
      </c>
    </row>
    <row r="65" spans="1:20" ht="25.5">
      <c r="A65" s="123">
        <v>63</v>
      </c>
      <c r="B65" s="52">
        <v>1364</v>
      </c>
      <c r="C65" s="52">
        <v>1089</v>
      </c>
      <c r="D65" s="51" t="s">
        <v>144</v>
      </c>
      <c r="E65" s="124" t="s">
        <v>173</v>
      </c>
      <c r="F65" s="118">
        <v>512332259</v>
      </c>
      <c r="G65" s="111">
        <v>0</v>
      </c>
      <c r="H65" s="186"/>
      <c r="I65" s="187" t="s">
        <v>13</v>
      </c>
      <c r="J65" s="188" t="s">
        <v>13</v>
      </c>
      <c r="K65" s="189"/>
      <c r="L65" s="190" t="s">
        <v>13</v>
      </c>
      <c r="M65" s="187"/>
      <c r="N65" s="188"/>
      <c r="O65" s="186"/>
      <c r="P65" s="78"/>
      <c r="R65" s="79" t="s">
        <v>248</v>
      </c>
      <c r="S65" s="75" t="s">
        <v>308</v>
      </c>
      <c r="T65" s="174"/>
    </row>
    <row r="66" spans="1:20" ht="25.5">
      <c r="A66" s="123">
        <v>64</v>
      </c>
      <c r="B66" s="52">
        <v>648</v>
      </c>
      <c r="C66" s="52">
        <v>866</v>
      </c>
      <c r="D66" s="51" t="s">
        <v>119</v>
      </c>
      <c r="E66" s="124" t="s">
        <v>122</v>
      </c>
      <c r="F66" s="118">
        <v>0</v>
      </c>
      <c r="G66" s="111">
        <v>89349736860</v>
      </c>
      <c r="H66" s="186">
        <f>G66+G67-F66-F67</f>
        <v>88799990199</v>
      </c>
      <c r="I66" s="187">
        <v>321301.38</v>
      </c>
      <c r="J66" s="188">
        <v>263222</v>
      </c>
      <c r="K66" s="189">
        <f>I66*J66</f>
        <v>84573591846.360001</v>
      </c>
      <c r="L66" s="190">
        <f>K66-H66</f>
        <v>-4226398352.6399994</v>
      </c>
      <c r="M66" s="187">
        <v>375119.35999999999</v>
      </c>
      <c r="N66" s="188">
        <v>238326</v>
      </c>
      <c r="O66" s="186">
        <f>N66*M66</f>
        <v>89400696591.360001</v>
      </c>
      <c r="P66" s="78" t="s">
        <v>246</v>
      </c>
      <c r="Q66" s="75" t="s">
        <v>247</v>
      </c>
      <c r="R66" s="79" t="s">
        <v>254</v>
      </c>
      <c r="S66" s="75" t="s">
        <v>367</v>
      </c>
      <c r="T66" s="174">
        <f>H66/I66</f>
        <v>276376.00000037346</v>
      </c>
    </row>
    <row r="67" spans="1:20" ht="25.5">
      <c r="A67" s="123">
        <v>65</v>
      </c>
      <c r="B67" s="52">
        <v>1364</v>
      </c>
      <c r="C67" s="52">
        <v>1089</v>
      </c>
      <c r="D67" s="51" t="s">
        <v>144</v>
      </c>
      <c r="E67" s="124" t="s">
        <v>174</v>
      </c>
      <c r="F67" s="118">
        <v>549746661</v>
      </c>
      <c r="G67" s="111">
        <v>0</v>
      </c>
      <c r="H67" s="186"/>
      <c r="I67" s="187" t="s">
        <v>13</v>
      </c>
      <c r="J67" s="188" t="s">
        <v>13</v>
      </c>
      <c r="K67" s="189"/>
      <c r="L67" s="190" t="s">
        <v>13</v>
      </c>
      <c r="M67" s="187"/>
      <c r="N67" s="188"/>
      <c r="O67" s="186"/>
      <c r="P67" s="78"/>
      <c r="R67" s="79" t="s">
        <v>248</v>
      </c>
      <c r="S67" s="75" t="s">
        <v>309</v>
      </c>
      <c r="T67" s="174"/>
    </row>
    <row r="68" spans="1:20" ht="25.5">
      <c r="A68" s="123">
        <v>66</v>
      </c>
      <c r="B68" s="52">
        <v>649</v>
      </c>
      <c r="C68" s="52">
        <v>867</v>
      </c>
      <c r="D68" s="51" t="s">
        <v>119</v>
      </c>
      <c r="E68" s="124" t="s">
        <v>123</v>
      </c>
      <c r="F68" s="118">
        <v>0</v>
      </c>
      <c r="G68" s="111">
        <v>145088786018</v>
      </c>
      <c r="H68" s="186">
        <f>G68+G69-F68-F69</f>
        <v>144196090880</v>
      </c>
      <c r="I68" s="187">
        <v>521738.83</v>
      </c>
      <c r="J68" s="188">
        <v>263222</v>
      </c>
      <c r="K68" s="189">
        <f>I68*J68</f>
        <v>137333138310.26001</v>
      </c>
      <c r="L68" s="190">
        <f>K68-H68</f>
        <v>-6862952569.7399902</v>
      </c>
      <c r="M68" s="187">
        <v>609130.07999999996</v>
      </c>
      <c r="N68" s="188">
        <v>238326</v>
      </c>
      <c r="O68" s="186">
        <f>N68*M68</f>
        <v>145171535446.07999</v>
      </c>
      <c r="P68" s="78" t="s">
        <v>246</v>
      </c>
      <c r="Q68" s="75" t="s">
        <v>247</v>
      </c>
      <c r="R68" s="79" t="s">
        <v>252</v>
      </c>
      <c r="S68" s="75" t="s">
        <v>387</v>
      </c>
      <c r="T68" s="174">
        <f>H68/I68</f>
        <v>276375.99999984668</v>
      </c>
    </row>
    <row r="69" spans="1:20" ht="25.5">
      <c r="A69" s="123">
        <v>67</v>
      </c>
      <c r="B69" s="52">
        <v>1364</v>
      </c>
      <c r="C69" s="52">
        <v>1089</v>
      </c>
      <c r="D69" s="51" t="s">
        <v>144</v>
      </c>
      <c r="E69" s="124" t="s">
        <v>175</v>
      </c>
      <c r="F69" s="118">
        <v>892695138</v>
      </c>
      <c r="G69" s="111">
        <v>0</v>
      </c>
      <c r="H69" s="186"/>
      <c r="I69" s="187" t="s">
        <v>13</v>
      </c>
      <c r="J69" s="188" t="s">
        <v>13</v>
      </c>
      <c r="K69" s="189"/>
      <c r="L69" s="190" t="s">
        <v>13</v>
      </c>
      <c r="M69" s="187"/>
      <c r="N69" s="188"/>
      <c r="O69" s="186"/>
      <c r="P69" s="78"/>
      <c r="R69" s="79" t="s">
        <v>248</v>
      </c>
      <c r="S69" s="75" t="s">
        <v>310</v>
      </c>
      <c r="T69" s="174"/>
    </row>
    <row r="70" spans="1:20" ht="38.25">
      <c r="A70" s="123">
        <v>68</v>
      </c>
      <c r="B70" s="52">
        <v>650</v>
      </c>
      <c r="C70" s="52">
        <v>865</v>
      </c>
      <c r="D70" s="51" t="s">
        <v>119</v>
      </c>
      <c r="E70" s="124" t="s">
        <v>124</v>
      </c>
      <c r="F70" s="118">
        <v>0</v>
      </c>
      <c r="G70" s="111">
        <v>435804042050</v>
      </c>
      <c r="H70" s="186">
        <f>G70+G71-F70-F71</f>
        <v>433122648400</v>
      </c>
      <c r="I70" s="187">
        <v>1567150</v>
      </c>
      <c r="J70" s="188">
        <v>263222</v>
      </c>
      <c r="K70" s="189">
        <f>I70*J70</f>
        <v>412508357300</v>
      </c>
      <c r="L70" s="190">
        <f>K70-H70</f>
        <v>-20614291100</v>
      </c>
      <c r="M70" s="187">
        <v>1829647.62</v>
      </c>
      <c r="N70" s="188">
        <v>238326</v>
      </c>
      <c r="O70" s="186">
        <f>N70*M70</f>
        <v>436052598684.12006</v>
      </c>
      <c r="P70" s="78" t="s">
        <v>246</v>
      </c>
      <c r="Q70" s="75" t="s">
        <v>247</v>
      </c>
      <c r="R70" s="79" t="s">
        <v>249</v>
      </c>
      <c r="S70" s="75" t="s">
        <v>368</v>
      </c>
      <c r="T70" s="174">
        <f>H70/I70</f>
        <v>276376</v>
      </c>
    </row>
    <row r="71" spans="1:20" ht="25.5">
      <c r="A71" s="123">
        <v>69</v>
      </c>
      <c r="B71" s="52">
        <v>1364</v>
      </c>
      <c r="C71" s="52">
        <v>1089</v>
      </c>
      <c r="D71" s="51" t="s">
        <v>144</v>
      </c>
      <c r="E71" s="124" t="s">
        <v>176</v>
      </c>
      <c r="F71" s="118">
        <v>2681393650</v>
      </c>
      <c r="G71" s="111">
        <v>0</v>
      </c>
      <c r="H71" s="186"/>
      <c r="I71" s="187" t="s">
        <v>13</v>
      </c>
      <c r="J71" s="188" t="s">
        <v>13</v>
      </c>
      <c r="K71" s="189"/>
      <c r="L71" s="190" t="s">
        <v>13</v>
      </c>
      <c r="M71" s="187"/>
      <c r="N71" s="188"/>
      <c r="O71" s="186"/>
      <c r="P71" s="78"/>
      <c r="R71" s="79" t="s">
        <v>248</v>
      </c>
      <c r="S71" s="75" t="s">
        <v>311</v>
      </c>
      <c r="T71" s="174"/>
    </row>
    <row r="72" spans="1:20" ht="38.25">
      <c r="A72" s="123">
        <v>70</v>
      </c>
      <c r="B72" s="52">
        <v>651</v>
      </c>
      <c r="C72" s="52">
        <v>868</v>
      </c>
      <c r="D72" s="51" t="s">
        <v>119</v>
      </c>
      <c r="E72" s="124" t="s">
        <v>125</v>
      </c>
      <c r="F72" s="118">
        <v>0</v>
      </c>
      <c r="G72" s="111">
        <v>62101081831</v>
      </c>
      <c r="H72" s="186">
        <f>G72+G73-F72-F73</f>
        <v>61718989353</v>
      </c>
      <c r="I72" s="187">
        <v>223315.3</v>
      </c>
      <c r="J72" s="188">
        <v>263222</v>
      </c>
      <c r="K72" s="189">
        <f>I72*J72</f>
        <v>58781499896.599998</v>
      </c>
      <c r="L72" s="190">
        <f>K72-H72</f>
        <v>-2937489456.4000015</v>
      </c>
      <c r="M72" s="187">
        <v>260720.61</v>
      </c>
      <c r="N72" s="188">
        <v>238326</v>
      </c>
      <c r="O72" s="186">
        <f>N72*M72</f>
        <v>62136500098.859993</v>
      </c>
      <c r="P72" s="78" t="s">
        <v>246</v>
      </c>
      <c r="Q72" s="75" t="s">
        <v>247</v>
      </c>
      <c r="R72" s="79" t="s">
        <v>249</v>
      </c>
      <c r="S72" s="75" t="s">
        <v>369</v>
      </c>
      <c r="T72" s="174">
        <f>H72/I72</f>
        <v>276376.00000089558</v>
      </c>
    </row>
    <row r="73" spans="1:20" ht="25.5">
      <c r="A73" s="123">
        <v>71</v>
      </c>
      <c r="B73" s="52">
        <v>1364</v>
      </c>
      <c r="C73" s="52">
        <v>1089</v>
      </c>
      <c r="D73" s="51" t="s">
        <v>144</v>
      </c>
      <c r="E73" s="124" t="s">
        <v>177</v>
      </c>
      <c r="F73" s="118">
        <v>382092478</v>
      </c>
      <c r="G73" s="111">
        <v>0</v>
      </c>
      <c r="H73" s="186"/>
      <c r="I73" s="187" t="s">
        <v>13</v>
      </c>
      <c r="J73" s="188" t="s">
        <v>13</v>
      </c>
      <c r="K73" s="189"/>
      <c r="L73" s="190" t="s">
        <v>13</v>
      </c>
      <c r="M73" s="187"/>
      <c r="N73" s="188"/>
      <c r="O73" s="186"/>
      <c r="P73" s="78"/>
      <c r="R73" s="79" t="s">
        <v>248</v>
      </c>
      <c r="S73" s="75" t="s">
        <v>312</v>
      </c>
      <c r="T73" s="174"/>
    </row>
    <row r="74" spans="1:20" ht="25.5">
      <c r="A74" s="123">
        <v>72</v>
      </c>
      <c r="B74" s="52">
        <v>652</v>
      </c>
      <c r="C74" s="52">
        <v>870</v>
      </c>
      <c r="D74" s="51" t="s">
        <v>119</v>
      </c>
      <c r="E74" s="124" t="s">
        <v>126</v>
      </c>
      <c r="F74" s="118">
        <v>0</v>
      </c>
      <c r="G74" s="111">
        <v>84408175364</v>
      </c>
      <c r="H74" s="186">
        <f>G74+G75-F74-F75</f>
        <v>83888832899</v>
      </c>
      <c r="I74" s="187">
        <v>303531.53999999998</v>
      </c>
      <c r="J74" s="188">
        <v>263222</v>
      </c>
      <c r="K74" s="189">
        <f>I74*J74</f>
        <v>79896179021.87999</v>
      </c>
      <c r="L74" s="190">
        <f>K74-H74</f>
        <v>-3992653877.1200104</v>
      </c>
      <c r="M74" s="187">
        <v>354373.07</v>
      </c>
      <c r="N74" s="188">
        <v>238326</v>
      </c>
      <c r="O74" s="186">
        <f>N74*M74</f>
        <v>84456316280.820007</v>
      </c>
      <c r="P74" s="78" t="s">
        <v>246</v>
      </c>
      <c r="Q74" s="75" t="s">
        <v>247</v>
      </c>
      <c r="R74" s="79" t="s">
        <v>256</v>
      </c>
      <c r="S74" s="75" t="s">
        <v>370</v>
      </c>
      <c r="T74" s="174">
        <f>H74/I74</f>
        <v>276375.99999986822</v>
      </c>
    </row>
    <row r="75" spans="1:20" ht="25.5">
      <c r="A75" s="123">
        <v>73</v>
      </c>
      <c r="B75" s="52">
        <v>1364</v>
      </c>
      <c r="C75" s="52">
        <v>1089</v>
      </c>
      <c r="D75" s="51" t="s">
        <v>144</v>
      </c>
      <c r="E75" s="124" t="s">
        <v>178</v>
      </c>
      <c r="F75" s="118">
        <v>519342465</v>
      </c>
      <c r="G75" s="111">
        <v>0</v>
      </c>
      <c r="H75" s="186"/>
      <c r="I75" s="187" t="s">
        <v>13</v>
      </c>
      <c r="J75" s="188" t="s">
        <v>13</v>
      </c>
      <c r="K75" s="189"/>
      <c r="L75" s="190" t="s">
        <v>13</v>
      </c>
      <c r="M75" s="187"/>
      <c r="N75" s="188"/>
      <c r="O75" s="186"/>
      <c r="P75" s="78"/>
      <c r="R75" s="79" t="s">
        <v>248</v>
      </c>
      <c r="S75" s="75" t="s">
        <v>313</v>
      </c>
      <c r="T75" s="174"/>
    </row>
    <row r="76" spans="1:20" ht="25.5">
      <c r="A76" s="123">
        <v>74</v>
      </c>
      <c r="B76" s="52">
        <v>653</v>
      </c>
      <c r="C76" s="52">
        <v>875</v>
      </c>
      <c r="D76" s="51" t="s">
        <v>119</v>
      </c>
      <c r="E76" s="124" t="s">
        <v>127</v>
      </c>
      <c r="F76" s="118">
        <v>0</v>
      </c>
      <c r="G76" s="111">
        <v>158439926425</v>
      </c>
      <c r="H76" s="186">
        <f>G76+G77-F76-F77</f>
        <v>157465085048</v>
      </c>
      <c r="I76" s="187">
        <v>569749.49</v>
      </c>
      <c r="J76" s="188">
        <v>263222</v>
      </c>
      <c r="K76" s="189">
        <f>I76*J76</f>
        <v>149970600256.78</v>
      </c>
      <c r="L76" s="190">
        <f>K76-H76</f>
        <v>-7494484791.2200012</v>
      </c>
      <c r="M76" s="187">
        <v>665182.53</v>
      </c>
      <c r="N76" s="188">
        <v>238326</v>
      </c>
      <c r="O76" s="186">
        <f>N76*M76</f>
        <v>158530291644.78</v>
      </c>
      <c r="P76" s="78" t="s">
        <v>246</v>
      </c>
      <c r="Q76" s="75" t="s">
        <v>247</v>
      </c>
      <c r="R76" s="79" t="s">
        <v>249</v>
      </c>
      <c r="S76" s="75" t="s">
        <v>386</v>
      </c>
      <c r="T76" s="174">
        <f>H76/I76</f>
        <v>276375.99999957875</v>
      </c>
    </row>
    <row r="77" spans="1:20" ht="25.5">
      <c r="A77" s="123">
        <v>75</v>
      </c>
      <c r="B77" s="52">
        <v>1364</v>
      </c>
      <c r="C77" s="52">
        <v>1089</v>
      </c>
      <c r="D77" s="51" t="s">
        <v>144</v>
      </c>
      <c r="E77" s="124" t="s">
        <v>179</v>
      </c>
      <c r="F77" s="118">
        <v>974841377</v>
      </c>
      <c r="G77" s="111">
        <v>0</v>
      </c>
      <c r="H77" s="186"/>
      <c r="I77" s="187" t="s">
        <v>13</v>
      </c>
      <c r="J77" s="188" t="s">
        <v>13</v>
      </c>
      <c r="K77" s="189"/>
      <c r="L77" s="190" t="s">
        <v>13</v>
      </c>
      <c r="M77" s="187"/>
      <c r="N77" s="188"/>
      <c r="O77" s="186"/>
      <c r="P77" s="78"/>
      <c r="R77" s="79" t="s">
        <v>248</v>
      </c>
      <c r="S77" s="75" t="s">
        <v>314</v>
      </c>
      <c r="T77" s="174"/>
    </row>
    <row r="78" spans="1:20" ht="25.5">
      <c r="A78" s="123">
        <v>76</v>
      </c>
      <c r="B78" s="52">
        <v>836</v>
      </c>
      <c r="C78" s="52">
        <v>861</v>
      </c>
      <c r="D78" s="51" t="s">
        <v>128</v>
      </c>
      <c r="E78" s="124" t="s">
        <v>129</v>
      </c>
      <c r="F78" s="118">
        <v>0</v>
      </c>
      <c r="G78" s="111">
        <v>45531720240</v>
      </c>
      <c r="H78" s="186">
        <f>G78+G79-F78-F79</f>
        <v>42352123561</v>
      </c>
      <c r="I78" s="187">
        <v>153240.95999999999</v>
      </c>
      <c r="J78" s="188">
        <v>263222</v>
      </c>
      <c r="K78" s="189">
        <f>I78*J78</f>
        <v>40336391973.119995</v>
      </c>
      <c r="L78" s="190">
        <f>K78-H78</f>
        <v>-2015731587.8800049</v>
      </c>
      <c r="M78" s="187">
        <v>181391.32</v>
      </c>
      <c r="N78" s="188">
        <v>238326</v>
      </c>
      <c r="O78" s="186">
        <f>N78*M78</f>
        <v>43230267730.32</v>
      </c>
      <c r="P78" s="78" t="s">
        <v>246</v>
      </c>
      <c r="Q78" s="75" t="s">
        <v>247</v>
      </c>
      <c r="R78" s="79" t="s">
        <v>255</v>
      </c>
      <c r="S78" s="75" t="s">
        <v>371</v>
      </c>
      <c r="T78" s="174">
        <f>H78/I78</f>
        <v>276376.00000026106</v>
      </c>
    </row>
    <row r="79" spans="1:20" ht="25.5">
      <c r="A79" s="123">
        <v>77</v>
      </c>
      <c r="B79" s="52">
        <v>1364</v>
      </c>
      <c r="C79" s="52">
        <v>1089</v>
      </c>
      <c r="D79" s="51" t="s">
        <v>144</v>
      </c>
      <c r="E79" s="124" t="s">
        <v>180</v>
      </c>
      <c r="F79" s="118">
        <v>3179596679</v>
      </c>
      <c r="G79" s="111">
        <v>0</v>
      </c>
      <c r="H79" s="186"/>
      <c r="I79" s="187" t="s">
        <v>13</v>
      </c>
      <c r="J79" s="188" t="s">
        <v>13</v>
      </c>
      <c r="K79" s="189"/>
      <c r="L79" s="190" t="s">
        <v>13</v>
      </c>
      <c r="M79" s="187"/>
      <c r="N79" s="188"/>
      <c r="O79" s="186"/>
      <c r="P79" s="78"/>
      <c r="R79" s="79" t="s">
        <v>248</v>
      </c>
      <c r="S79" s="75" t="s">
        <v>315</v>
      </c>
      <c r="T79" s="174"/>
    </row>
    <row r="80" spans="1:20" ht="38.25">
      <c r="A80" s="123">
        <v>78</v>
      </c>
      <c r="B80" s="52">
        <v>837</v>
      </c>
      <c r="C80" s="52">
        <v>864</v>
      </c>
      <c r="D80" s="51" t="s">
        <v>128</v>
      </c>
      <c r="E80" s="124" t="s">
        <v>130</v>
      </c>
      <c r="F80" s="118">
        <v>0</v>
      </c>
      <c r="G80" s="111">
        <v>158977224477</v>
      </c>
      <c r="H80" s="186">
        <f>G80+G81-F80-F81</f>
        <v>147875437584</v>
      </c>
      <c r="I80" s="187">
        <v>535051.66</v>
      </c>
      <c r="J80" s="188">
        <v>263222</v>
      </c>
      <c r="K80" s="189">
        <f>I80*J80</f>
        <v>140837368048.52002</v>
      </c>
      <c r="L80" s="190">
        <f>K80-H80</f>
        <v>-7038069535.4799805</v>
      </c>
      <c r="M80" s="187">
        <v>633340.65</v>
      </c>
      <c r="N80" s="188">
        <v>238326</v>
      </c>
      <c r="O80" s="186">
        <f>N80*M80</f>
        <v>150941543751.89999</v>
      </c>
      <c r="P80" s="78" t="s">
        <v>246</v>
      </c>
      <c r="Q80" s="75" t="s">
        <v>247</v>
      </c>
      <c r="R80" s="79" t="s">
        <v>249</v>
      </c>
      <c r="S80" s="75" t="s">
        <v>385</v>
      </c>
      <c r="T80" s="174">
        <f>H80/I80</f>
        <v>276375.99999970093</v>
      </c>
    </row>
    <row r="81" spans="1:20" ht="25.5">
      <c r="A81" s="123">
        <v>79</v>
      </c>
      <c r="B81" s="52">
        <v>1364</v>
      </c>
      <c r="C81" s="52">
        <v>1089</v>
      </c>
      <c r="D81" s="51" t="s">
        <v>144</v>
      </c>
      <c r="E81" s="124" t="s">
        <v>181</v>
      </c>
      <c r="F81" s="118">
        <v>11101786893</v>
      </c>
      <c r="G81" s="111">
        <v>0</v>
      </c>
      <c r="H81" s="186"/>
      <c r="I81" s="187" t="s">
        <v>13</v>
      </c>
      <c r="J81" s="188" t="s">
        <v>13</v>
      </c>
      <c r="K81" s="189"/>
      <c r="L81" s="190" t="s">
        <v>13</v>
      </c>
      <c r="M81" s="187"/>
      <c r="N81" s="188"/>
      <c r="O81" s="186"/>
      <c r="P81" s="78"/>
      <c r="R81" s="79" t="s">
        <v>248</v>
      </c>
      <c r="S81" s="75" t="s">
        <v>316</v>
      </c>
      <c r="T81" s="174"/>
    </row>
    <row r="82" spans="1:20" ht="25.5">
      <c r="A82" s="123">
        <v>80</v>
      </c>
      <c r="B82" s="52">
        <v>839</v>
      </c>
      <c r="C82" s="52">
        <v>874</v>
      </c>
      <c r="D82" s="51" t="s">
        <v>128</v>
      </c>
      <c r="E82" s="124" t="s">
        <v>131</v>
      </c>
      <c r="F82" s="118">
        <v>0</v>
      </c>
      <c r="G82" s="111">
        <v>171683448265</v>
      </c>
      <c r="H82" s="186">
        <f>G82+G83-F82-F83</f>
        <v>159694353211</v>
      </c>
      <c r="I82" s="187">
        <v>577815.56000000006</v>
      </c>
      <c r="J82" s="188">
        <v>263222</v>
      </c>
      <c r="K82" s="189">
        <f>I82*J82</f>
        <v>152093767334.32001</v>
      </c>
      <c r="L82" s="190">
        <f>K82-H82</f>
        <v>-7600585876.6799927</v>
      </c>
      <c r="M82" s="187">
        <v>683960.28</v>
      </c>
      <c r="N82" s="188">
        <v>238326</v>
      </c>
      <c r="O82" s="186">
        <f>N82*M82</f>
        <v>163005517691.28</v>
      </c>
      <c r="P82" s="78" t="s">
        <v>246</v>
      </c>
      <c r="Q82" s="75" t="s">
        <v>247</v>
      </c>
      <c r="R82" s="79" t="s">
        <v>249</v>
      </c>
      <c r="S82" s="75" t="s">
        <v>400</v>
      </c>
      <c r="T82" s="174">
        <f>H82/I82</f>
        <v>276376.00000076147</v>
      </c>
    </row>
    <row r="83" spans="1:20" ht="25.5">
      <c r="A83" s="123">
        <v>81</v>
      </c>
      <c r="B83" s="52">
        <v>1364</v>
      </c>
      <c r="C83" s="52">
        <v>1089</v>
      </c>
      <c r="D83" s="51" t="s">
        <v>144</v>
      </c>
      <c r="E83" s="124" t="s">
        <v>182</v>
      </c>
      <c r="F83" s="118">
        <v>11989095054</v>
      </c>
      <c r="G83" s="111">
        <v>0</v>
      </c>
      <c r="H83" s="186"/>
      <c r="I83" s="187" t="s">
        <v>13</v>
      </c>
      <c r="J83" s="188" t="s">
        <v>13</v>
      </c>
      <c r="K83" s="189"/>
      <c r="L83" s="190" t="s">
        <v>13</v>
      </c>
      <c r="M83" s="187"/>
      <c r="N83" s="188"/>
      <c r="O83" s="186"/>
      <c r="P83" s="78"/>
      <c r="R83" s="79" t="s">
        <v>248</v>
      </c>
      <c r="S83" s="75" t="s">
        <v>314</v>
      </c>
      <c r="T83" s="174"/>
    </row>
    <row r="84" spans="1:20" ht="25.5">
      <c r="A84" s="123">
        <v>82</v>
      </c>
      <c r="B84" s="52">
        <v>841</v>
      </c>
      <c r="C84" s="52">
        <v>903</v>
      </c>
      <c r="D84" s="51" t="s">
        <v>128</v>
      </c>
      <c r="E84" s="124" t="s">
        <v>132</v>
      </c>
      <c r="F84" s="118">
        <v>0</v>
      </c>
      <c r="G84" s="111">
        <v>133556201875</v>
      </c>
      <c r="H84" s="186">
        <f>G84+G85-F84-F85</f>
        <v>124229630120</v>
      </c>
      <c r="I84" s="187">
        <v>449495</v>
      </c>
      <c r="J84" s="188">
        <v>263222</v>
      </c>
      <c r="K84" s="189">
        <f>I84*J84</f>
        <v>118316972890</v>
      </c>
      <c r="L84" s="190">
        <f>K84-H84</f>
        <v>-5912657230</v>
      </c>
      <c r="M84" s="187">
        <v>532067.23</v>
      </c>
      <c r="N84" s="188">
        <v>238326</v>
      </c>
      <c r="O84" s="186">
        <f>N84*M84</f>
        <v>126805454656.98</v>
      </c>
      <c r="P84" s="78" t="s">
        <v>246</v>
      </c>
      <c r="Q84" s="75" t="s">
        <v>247</v>
      </c>
      <c r="R84" s="79" t="s">
        <v>258</v>
      </c>
      <c r="S84" s="75" t="s">
        <v>416</v>
      </c>
      <c r="T84" s="174">
        <f>H84/I84</f>
        <v>276376</v>
      </c>
    </row>
    <row r="85" spans="1:20" ht="25.5">
      <c r="A85" s="123">
        <v>83</v>
      </c>
      <c r="B85" s="52">
        <v>1364</v>
      </c>
      <c r="C85" s="52">
        <v>1089</v>
      </c>
      <c r="D85" s="51" t="s">
        <v>144</v>
      </c>
      <c r="E85" s="124" t="s">
        <v>183</v>
      </c>
      <c r="F85" s="118">
        <v>9326571755</v>
      </c>
      <c r="G85" s="111">
        <v>0</v>
      </c>
      <c r="H85" s="186"/>
      <c r="I85" s="187" t="s">
        <v>13</v>
      </c>
      <c r="J85" s="188" t="s">
        <v>13</v>
      </c>
      <c r="K85" s="189"/>
      <c r="L85" s="190" t="s">
        <v>13</v>
      </c>
      <c r="M85" s="187"/>
      <c r="N85" s="188"/>
      <c r="O85" s="186"/>
      <c r="P85" s="78"/>
      <c r="R85" s="79" t="s">
        <v>248</v>
      </c>
      <c r="S85" s="75" t="s">
        <v>278</v>
      </c>
      <c r="T85" s="174"/>
    </row>
    <row r="86" spans="1:20" ht="25.5">
      <c r="A86" s="123">
        <v>84</v>
      </c>
      <c r="B86" s="52">
        <v>844</v>
      </c>
      <c r="C86" s="52">
        <v>1080</v>
      </c>
      <c r="D86" s="51" t="s">
        <v>128</v>
      </c>
      <c r="E86" s="124" t="s">
        <v>133</v>
      </c>
      <c r="F86" s="118">
        <v>0</v>
      </c>
      <c r="G86" s="111">
        <v>282313933798</v>
      </c>
      <c r="H86" s="186">
        <f>G86+G87-F86-F87</f>
        <v>262599228498</v>
      </c>
      <c r="I86" s="187">
        <v>950152.07</v>
      </c>
      <c r="J86" s="188">
        <v>263222</v>
      </c>
      <c r="K86" s="189">
        <f>I86*J86</f>
        <v>250100928169.53998</v>
      </c>
      <c r="L86" s="190">
        <f>K86-H86</f>
        <v>-12498300328.460022</v>
      </c>
      <c r="M86" s="187">
        <v>1124695.01</v>
      </c>
      <c r="N86" s="188">
        <v>238326</v>
      </c>
      <c r="O86" s="186">
        <f>N86*M86</f>
        <v>268044062953.26001</v>
      </c>
      <c r="P86" s="78" t="s">
        <v>246</v>
      </c>
      <c r="Q86" s="75" t="s">
        <v>247</v>
      </c>
      <c r="R86" s="79" t="s">
        <v>249</v>
      </c>
      <c r="S86" s="75" t="s">
        <v>384</v>
      </c>
      <c r="T86" s="174">
        <f>H86/I86</f>
        <v>276375.99999966321</v>
      </c>
    </row>
    <row r="87" spans="1:20" ht="25.5">
      <c r="A87" s="123">
        <v>85</v>
      </c>
      <c r="B87" s="52">
        <v>1364</v>
      </c>
      <c r="C87" s="52">
        <v>1089</v>
      </c>
      <c r="D87" s="51" t="s">
        <v>144</v>
      </c>
      <c r="E87" s="124" t="s">
        <v>184</v>
      </c>
      <c r="F87" s="118">
        <v>19714705300</v>
      </c>
      <c r="G87" s="111">
        <v>0</v>
      </c>
      <c r="H87" s="186"/>
      <c r="I87" s="187" t="s">
        <v>13</v>
      </c>
      <c r="J87" s="188" t="s">
        <v>13</v>
      </c>
      <c r="K87" s="189"/>
      <c r="L87" s="190" t="s">
        <v>13</v>
      </c>
      <c r="M87" s="187"/>
      <c r="N87" s="188"/>
      <c r="O87" s="186"/>
      <c r="P87" s="78"/>
      <c r="R87" s="79" t="s">
        <v>248</v>
      </c>
      <c r="S87" s="75" t="s">
        <v>420</v>
      </c>
      <c r="T87" s="174"/>
    </row>
    <row r="88" spans="1:20" ht="38.25">
      <c r="A88" s="123">
        <v>86</v>
      </c>
      <c r="B88" s="52">
        <v>845</v>
      </c>
      <c r="C88" s="52">
        <v>1081</v>
      </c>
      <c r="D88" s="51" t="s">
        <v>128</v>
      </c>
      <c r="E88" s="124" t="s">
        <v>134</v>
      </c>
      <c r="F88" s="118">
        <v>0</v>
      </c>
      <c r="G88" s="111">
        <v>12792990230</v>
      </c>
      <c r="H88" s="186">
        <f>G88+G89-F88-F89</f>
        <v>11899622946</v>
      </c>
      <c r="I88" s="187">
        <v>43055.92</v>
      </c>
      <c r="J88" s="188">
        <v>263222</v>
      </c>
      <c r="K88" s="189">
        <f>I88*J88</f>
        <v>11333265374.24</v>
      </c>
      <c r="L88" s="190">
        <f>K88-H88</f>
        <v>-566357571.76000023</v>
      </c>
      <c r="M88" s="187">
        <v>50965.29</v>
      </c>
      <c r="N88" s="188">
        <v>238326</v>
      </c>
      <c r="O88" s="186">
        <f>N88*M88</f>
        <v>12146353704.540001</v>
      </c>
      <c r="P88" s="78" t="s">
        <v>246</v>
      </c>
      <c r="Q88" s="75" t="s">
        <v>247</v>
      </c>
      <c r="R88" s="79" t="s">
        <v>249</v>
      </c>
      <c r="S88" s="75" t="s">
        <v>372</v>
      </c>
      <c r="T88" s="174">
        <f>H88/I88</f>
        <v>276376.00000185805</v>
      </c>
    </row>
    <row r="89" spans="1:20" ht="25.5">
      <c r="A89" s="123">
        <v>87</v>
      </c>
      <c r="B89" s="52">
        <v>1364</v>
      </c>
      <c r="C89" s="52">
        <v>1089</v>
      </c>
      <c r="D89" s="51" t="s">
        <v>144</v>
      </c>
      <c r="E89" s="124" t="s">
        <v>185</v>
      </c>
      <c r="F89" s="118">
        <v>893367284</v>
      </c>
      <c r="G89" s="111">
        <v>0</v>
      </c>
      <c r="H89" s="186"/>
      <c r="I89" s="187" t="s">
        <v>13</v>
      </c>
      <c r="J89" s="188" t="s">
        <v>13</v>
      </c>
      <c r="K89" s="189"/>
      <c r="L89" s="190" t="s">
        <v>13</v>
      </c>
      <c r="M89" s="187"/>
      <c r="N89" s="188"/>
      <c r="O89" s="186"/>
      <c r="P89" s="78"/>
      <c r="R89" s="79" t="s">
        <v>248</v>
      </c>
      <c r="S89" s="75" t="s">
        <v>419</v>
      </c>
      <c r="T89" s="174"/>
    </row>
    <row r="90" spans="1:20" ht="25.5">
      <c r="A90" s="123">
        <v>88</v>
      </c>
      <c r="B90" s="52">
        <v>1364</v>
      </c>
      <c r="C90" s="52">
        <v>1089</v>
      </c>
      <c r="D90" s="51" t="s">
        <v>144</v>
      </c>
      <c r="E90" s="124" t="s">
        <v>187</v>
      </c>
      <c r="F90" s="118">
        <v>0</v>
      </c>
      <c r="G90" s="111">
        <v>0</v>
      </c>
      <c r="H90" s="130">
        <v>-938039936375</v>
      </c>
      <c r="I90" s="129">
        <v>0</v>
      </c>
      <c r="J90" s="112">
        <v>0</v>
      </c>
      <c r="K90" s="111">
        <v>1075001129230</v>
      </c>
      <c r="L90" s="130">
        <v>0</v>
      </c>
      <c r="M90" s="129">
        <v>0</v>
      </c>
      <c r="N90" s="112">
        <v>0</v>
      </c>
      <c r="O90" s="119">
        <v>0</v>
      </c>
      <c r="P90" s="78"/>
      <c r="R90" s="79"/>
    </row>
    <row r="91" spans="1:20" s="85" customFormat="1" ht="24.75" customHeight="1" thickBot="1">
      <c r="A91" s="142"/>
      <c r="B91" s="143"/>
      <c r="C91" s="143"/>
      <c r="D91" s="144"/>
      <c r="E91" s="145"/>
      <c r="F91" s="139">
        <f>SUM(F3:F90)</f>
        <v>145135044196</v>
      </c>
      <c r="G91" s="140">
        <f>SUM(G3:G90)</f>
        <v>11105041527612</v>
      </c>
      <c r="H91" s="141">
        <f>SUM(H3:H90)</f>
        <v>10021866547041</v>
      </c>
      <c r="I91" s="139">
        <f>SUM(I3:I90)</f>
        <v>39655782.279999994</v>
      </c>
      <c r="J91" s="140"/>
      <c r="K91" s="140">
        <f>SUM(K3:K90)</f>
        <v>11513275452536.156</v>
      </c>
      <c r="L91" s="141">
        <f>SUM(L3:L90)</f>
        <v>-521632160109.84021</v>
      </c>
      <c r="M91" s="139">
        <f>SUM(M3:M90)</f>
        <v>44305529.839999996</v>
      </c>
      <c r="N91" s="140"/>
      <c r="O91" s="141">
        <f>SUM(O3:O90)</f>
        <v>11513275452536.875</v>
      </c>
      <c r="P91" s="92">
        <f>O91-K91</f>
        <v>0.71875</v>
      </c>
      <c r="R91" s="93"/>
      <c r="T91" s="84"/>
    </row>
  </sheetData>
  <autoFilter ref="A2:S91" xr:uid="{5D219C35-0989-412D-B2BC-F5BA5AD599F6}"/>
  <mergeCells count="377">
    <mergeCell ref="T88:T89"/>
    <mergeCell ref="O86:O87"/>
    <mergeCell ref="T86:T87"/>
    <mergeCell ref="H88:H89"/>
    <mergeCell ref="I88:I89"/>
    <mergeCell ref="J88:J89"/>
    <mergeCell ref="K88:K89"/>
    <mergeCell ref="L88:L89"/>
    <mergeCell ref="M88:M89"/>
    <mergeCell ref="N88:N89"/>
    <mergeCell ref="O88:O89"/>
    <mergeCell ref="N84:N85"/>
    <mergeCell ref="O84:O85"/>
    <mergeCell ref="T84:T85"/>
    <mergeCell ref="H86:H87"/>
    <mergeCell ref="I86:I87"/>
    <mergeCell ref="J86:J87"/>
    <mergeCell ref="K86:K87"/>
    <mergeCell ref="L86:L87"/>
    <mergeCell ref="M86:M87"/>
    <mergeCell ref="N86:N87"/>
    <mergeCell ref="H84:H85"/>
    <mergeCell ref="I84:I85"/>
    <mergeCell ref="J84:J85"/>
    <mergeCell ref="K84:K85"/>
    <mergeCell ref="L84:L85"/>
    <mergeCell ref="M84:M85"/>
    <mergeCell ref="H82:H83"/>
    <mergeCell ref="I82:I83"/>
    <mergeCell ref="J82:J83"/>
    <mergeCell ref="K82:K83"/>
    <mergeCell ref="L82:L83"/>
    <mergeCell ref="M82:M83"/>
    <mergeCell ref="N82:N83"/>
    <mergeCell ref="O82:O83"/>
    <mergeCell ref="T82:T83"/>
    <mergeCell ref="H80:H81"/>
    <mergeCell ref="I80:I81"/>
    <mergeCell ref="J80:J81"/>
    <mergeCell ref="K80:K81"/>
    <mergeCell ref="L80:L81"/>
    <mergeCell ref="M80:M81"/>
    <mergeCell ref="N80:N81"/>
    <mergeCell ref="O80:O81"/>
    <mergeCell ref="T80:T81"/>
    <mergeCell ref="N76:N77"/>
    <mergeCell ref="O76:O77"/>
    <mergeCell ref="T76:T77"/>
    <mergeCell ref="H78:H79"/>
    <mergeCell ref="I78:I79"/>
    <mergeCell ref="J78:J79"/>
    <mergeCell ref="K78:K79"/>
    <mergeCell ref="L78:L79"/>
    <mergeCell ref="M78:M79"/>
    <mergeCell ref="N78:N79"/>
    <mergeCell ref="H76:H77"/>
    <mergeCell ref="I76:I77"/>
    <mergeCell ref="J76:J77"/>
    <mergeCell ref="K76:K77"/>
    <mergeCell ref="L76:L77"/>
    <mergeCell ref="M76:M77"/>
    <mergeCell ref="O78:O79"/>
    <mergeCell ref="T78:T79"/>
    <mergeCell ref="H74:H75"/>
    <mergeCell ref="I74:I75"/>
    <mergeCell ref="J74:J75"/>
    <mergeCell ref="K74:K75"/>
    <mergeCell ref="L74:L75"/>
    <mergeCell ref="M74:M75"/>
    <mergeCell ref="N74:N75"/>
    <mergeCell ref="O74:O75"/>
    <mergeCell ref="T74:T75"/>
    <mergeCell ref="H72:H73"/>
    <mergeCell ref="I72:I73"/>
    <mergeCell ref="J72:J73"/>
    <mergeCell ref="K72:K73"/>
    <mergeCell ref="L72:L73"/>
    <mergeCell ref="M72:M73"/>
    <mergeCell ref="N72:N73"/>
    <mergeCell ref="O72:O73"/>
    <mergeCell ref="T72:T73"/>
    <mergeCell ref="N68:N69"/>
    <mergeCell ref="O68:O69"/>
    <mergeCell ref="T68:T69"/>
    <mergeCell ref="H70:H71"/>
    <mergeCell ref="I70:I71"/>
    <mergeCell ref="J70:J71"/>
    <mergeCell ref="K70:K71"/>
    <mergeCell ref="L70:L71"/>
    <mergeCell ref="M70:M71"/>
    <mergeCell ref="N70:N71"/>
    <mergeCell ref="H68:H69"/>
    <mergeCell ref="I68:I69"/>
    <mergeCell ref="J68:J69"/>
    <mergeCell ref="K68:K69"/>
    <mergeCell ref="L68:L69"/>
    <mergeCell ref="M68:M69"/>
    <mergeCell ref="O70:O71"/>
    <mergeCell ref="T70:T71"/>
    <mergeCell ref="H66:H67"/>
    <mergeCell ref="I66:I67"/>
    <mergeCell ref="J66:J67"/>
    <mergeCell ref="K66:K67"/>
    <mergeCell ref="L66:L67"/>
    <mergeCell ref="M66:M67"/>
    <mergeCell ref="N66:N67"/>
    <mergeCell ref="O66:O67"/>
    <mergeCell ref="T66:T67"/>
    <mergeCell ref="H64:H65"/>
    <mergeCell ref="I64:I65"/>
    <mergeCell ref="J64:J65"/>
    <mergeCell ref="K64:K65"/>
    <mergeCell ref="L64:L65"/>
    <mergeCell ref="M64:M65"/>
    <mergeCell ref="N64:N65"/>
    <mergeCell ref="O64:O65"/>
    <mergeCell ref="T64:T65"/>
    <mergeCell ref="N60:N61"/>
    <mergeCell ref="O60:O61"/>
    <mergeCell ref="T60:T61"/>
    <mergeCell ref="H62:H63"/>
    <mergeCell ref="I62:I63"/>
    <mergeCell ref="J62:J63"/>
    <mergeCell ref="K62:K63"/>
    <mergeCell ref="L62:L63"/>
    <mergeCell ref="M62:M63"/>
    <mergeCell ref="N62:N63"/>
    <mergeCell ref="H60:H61"/>
    <mergeCell ref="I60:I61"/>
    <mergeCell ref="J60:J61"/>
    <mergeCell ref="K60:K61"/>
    <mergeCell ref="L60:L61"/>
    <mergeCell ref="M60:M61"/>
    <mergeCell ref="O62:O63"/>
    <mergeCell ref="T62:T63"/>
    <mergeCell ref="H58:H59"/>
    <mergeCell ref="I58:I59"/>
    <mergeCell ref="J58:J59"/>
    <mergeCell ref="K58:K59"/>
    <mergeCell ref="L58:L59"/>
    <mergeCell ref="M58:M59"/>
    <mergeCell ref="N58:N59"/>
    <mergeCell ref="O58:O59"/>
    <mergeCell ref="T58:T59"/>
    <mergeCell ref="H56:H57"/>
    <mergeCell ref="I56:I57"/>
    <mergeCell ref="J56:J57"/>
    <mergeCell ref="K56:K57"/>
    <mergeCell ref="L56:L57"/>
    <mergeCell ref="M56:M57"/>
    <mergeCell ref="N56:N57"/>
    <mergeCell ref="O56:O57"/>
    <mergeCell ref="T56:T57"/>
    <mergeCell ref="N52:N53"/>
    <mergeCell ref="O52:O53"/>
    <mergeCell ref="T52:T53"/>
    <mergeCell ref="H54:H55"/>
    <mergeCell ref="I54:I55"/>
    <mergeCell ref="J54:J55"/>
    <mergeCell ref="K54:K55"/>
    <mergeCell ref="L54:L55"/>
    <mergeCell ref="M54:M55"/>
    <mergeCell ref="N54:N55"/>
    <mergeCell ref="H52:H53"/>
    <mergeCell ref="I52:I53"/>
    <mergeCell ref="J52:J53"/>
    <mergeCell ref="K52:K53"/>
    <mergeCell ref="L52:L53"/>
    <mergeCell ref="M52:M53"/>
    <mergeCell ref="O54:O55"/>
    <mergeCell ref="T54:T55"/>
    <mergeCell ref="H50:H51"/>
    <mergeCell ref="I50:I51"/>
    <mergeCell ref="J50:J51"/>
    <mergeCell ref="K50:K51"/>
    <mergeCell ref="L50:L51"/>
    <mergeCell ref="M50:M51"/>
    <mergeCell ref="N50:N51"/>
    <mergeCell ref="O50:O51"/>
    <mergeCell ref="T50:T51"/>
    <mergeCell ref="H48:H49"/>
    <mergeCell ref="I48:I49"/>
    <mergeCell ref="J48:J49"/>
    <mergeCell ref="K48:K49"/>
    <mergeCell ref="L48:L49"/>
    <mergeCell ref="M48:M49"/>
    <mergeCell ref="N48:N49"/>
    <mergeCell ref="O48:O49"/>
    <mergeCell ref="T48:T49"/>
    <mergeCell ref="N42:N43"/>
    <mergeCell ref="O42:O43"/>
    <mergeCell ref="T42:T43"/>
    <mergeCell ref="H44:H47"/>
    <mergeCell ref="I44:I47"/>
    <mergeCell ref="J44:J47"/>
    <mergeCell ref="K44:K47"/>
    <mergeCell ref="L44:L47"/>
    <mergeCell ref="M44:M47"/>
    <mergeCell ref="N44:N47"/>
    <mergeCell ref="H42:H43"/>
    <mergeCell ref="I42:I43"/>
    <mergeCell ref="J42:J43"/>
    <mergeCell ref="K42:K43"/>
    <mergeCell ref="L42:L43"/>
    <mergeCell ref="M42:M43"/>
    <mergeCell ref="O44:O47"/>
    <mergeCell ref="T44:T47"/>
    <mergeCell ref="H40:H41"/>
    <mergeCell ref="I40:I41"/>
    <mergeCell ref="J40:J41"/>
    <mergeCell ref="K40:K41"/>
    <mergeCell ref="L40:L41"/>
    <mergeCell ref="M40:M41"/>
    <mergeCell ref="N40:N41"/>
    <mergeCell ref="O40:O41"/>
    <mergeCell ref="T40:T41"/>
    <mergeCell ref="H38:H39"/>
    <mergeCell ref="I38:I39"/>
    <mergeCell ref="J38:J39"/>
    <mergeCell ref="K38:K39"/>
    <mergeCell ref="L38:L39"/>
    <mergeCell ref="M38:M39"/>
    <mergeCell ref="N38:N39"/>
    <mergeCell ref="O38:O39"/>
    <mergeCell ref="T38:T39"/>
    <mergeCell ref="N32:N35"/>
    <mergeCell ref="O32:O35"/>
    <mergeCell ref="T32:T35"/>
    <mergeCell ref="H36:H37"/>
    <mergeCell ref="I36:I37"/>
    <mergeCell ref="J36:J37"/>
    <mergeCell ref="K36:K37"/>
    <mergeCell ref="L36:L37"/>
    <mergeCell ref="M36:M37"/>
    <mergeCell ref="N36:N37"/>
    <mergeCell ref="H32:H35"/>
    <mergeCell ref="I32:I35"/>
    <mergeCell ref="J32:J35"/>
    <mergeCell ref="K32:K35"/>
    <mergeCell ref="L32:L35"/>
    <mergeCell ref="M32:M35"/>
    <mergeCell ref="O36:O37"/>
    <mergeCell ref="T36:T37"/>
    <mergeCell ref="H30:H31"/>
    <mergeCell ref="I30:I31"/>
    <mergeCell ref="J30:J31"/>
    <mergeCell ref="K30:K31"/>
    <mergeCell ref="L30:L31"/>
    <mergeCell ref="M30:M31"/>
    <mergeCell ref="N30:N31"/>
    <mergeCell ref="O30:O31"/>
    <mergeCell ref="T30:T31"/>
    <mergeCell ref="H28:H29"/>
    <mergeCell ref="I28:I29"/>
    <mergeCell ref="J28:J29"/>
    <mergeCell ref="K28:K29"/>
    <mergeCell ref="L28:L29"/>
    <mergeCell ref="M28:M29"/>
    <mergeCell ref="N28:N29"/>
    <mergeCell ref="O28:O29"/>
    <mergeCell ref="T28:T29"/>
    <mergeCell ref="N24:N25"/>
    <mergeCell ref="O24:O25"/>
    <mergeCell ref="T24:T25"/>
    <mergeCell ref="H26:H27"/>
    <mergeCell ref="I26:I27"/>
    <mergeCell ref="J26:J27"/>
    <mergeCell ref="K26:K27"/>
    <mergeCell ref="L26:L27"/>
    <mergeCell ref="M26:M27"/>
    <mergeCell ref="N26:N27"/>
    <mergeCell ref="H24:H25"/>
    <mergeCell ref="I24:I25"/>
    <mergeCell ref="J24:J25"/>
    <mergeCell ref="K24:K25"/>
    <mergeCell ref="L24:L25"/>
    <mergeCell ref="M24:M25"/>
    <mergeCell ref="O26:O27"/>
    <mergeCell ref="T26:T27"/>
    <mergeCell ref="H22:H23"/>
    <mergeCell ref="I22:I23"/>
    <mergeCell ref="J22:J23"/>
    <mergeCell ref="K22:K23"/>
    <mergeCell ref="L22:L23"/>
    <mergeCell ref="M22:M23"/>
    <mergeCell ref="N22:N23"/>
    <mergeCell ref="O22:O23"/>
    <mergeCell ref="T22:T23"/>
    <mergeCell ref="H20:H21"/>
    <mergeCell ref="I20:I21"/>
    <mergeCell ref="J20:J21"/>
    <mergeCell ref="K20:K21"/>
    <mergeCell ref="L20:L21"/>
    <mergeCell ref="M20:M21"/>
    <mergeCell ref="N20:N21"/>
    <mergeCell ref="O20:O21"/>
    <mergeCell ref="T20:T21"/>
    <mergeCell ref="N16:N17"/>
    <mergeCell ref="O16:O17"/>
    <mergeCell ref="T16:T17"/>
    <mergeCell ref="H18:H19"/>
    <mergeCell ref="I18:I19"/>
    <mergeCell ref="J18:J19"/>
    <mergeCell ref="K18:K19"/>
    <mergeCell ref="L18:L19"/>
    <mergeCell ref="M18:M19"/>
    <mergeCell ref="N18:N19"/>
    <mergeCell ref="H16:H17"/>
    <mergeCell ref="I16:I17"/>
    <mergeCell ref="J16:J17"/>
    <mergeCell ref="K16:K17"/>
    <mergeCell ref="L16:L17"/>
    <mergeCell ref="M16:M17"/>
    <mergeCell ref="O18:O19"/>
    <mergeCell ref="T18:T19"/>
    <mergeCell ref="H13:H15"/>
    <mergeCell ref="I13:I15"/>
    <mergeCell ref="J13:J15"/>
    <mergeCell ref="K13:K15"/>
    <mergeCell ref="L13:L15"/>
    <mergeCell ref="M13:M15"/>
    <mergeCell ref="N13:N15"/>
    <mergeCell ref="O13:O15"/>
    <mergeCell ref="T13:T15"/>
    <mergeCell ref="H11:H12"/>
    <mergeCell ref="I11:I12"/>
    <mergeCell ref="J11:J12"/>
    <mergeCell ref="K11:K12"/>
    <mergeCell ref="L11:L12"/>
    <mergeCell ref="M11:M12"/>
    <mergeCell ref="N11:N12"/>
    <mergeCell ref="O11:O12"/>
    <mergeCell ref="T11:T12"/>
    <mergeCell ref="N7:N8"/>
    <mergeCell ref="O7:O8"/>
    <mergeCell ref="T7:T8"/>
    <mergeCell ref="H9:H10"/>
    <mergeCell ref="I9:I10"/>
    <mergeCell ref="J9:J10"/>
    <mergeCell ref="K9:K10"/>
    <mergeCell ref="L9:L10"/>
    <mergeCell ref="M9:M10"/>
    <mergeCell ref="N9:N10"/>
    <mergeCell ref="H7:H8"/>
    <mergeCell ref="I7:I8"/>
    <mergeCell ref="J7:J8"/>
    <mergeCell ref="K7:K8"/>
    <mergeCell ref="L7:L8"/>
    <mergeCell ref="M7:M8"/>
    <mergeCell ref="O9:O10"/>
    <mergeCell ref="T9:T10"/>
    <mergeCell ref="T3:T4"/>
    <mergeCell ref="H5:H6"/>
    <mergeCell ref="I5:I6"/>
    <mergeCell ref="J5:J6"/>
    <mergeCell ref="K5:K6"/>
    <mergeCell ref="L5:L6"/>
    <mergeCell ref="M5:M6"/>
    <mergeCell ref="N5:N6"/>
    <mergeCell ref="O5:O6"/>
    <mergeCell ref="T5:T6"/>
    <mergeCell ref="A1:A2"/>
    <mergeCell ref="B1:B2"/>
    <mergeCell ref="C1:C2"/>
    <mergeCell ref="D1:D2"/>
    <mergeCell ref="E1:E2"/>
    <mergeCell ref="F1:H1"/>
    <mergeCell ref="I1:L1"/>
    <mergeCell ref="M1:O1"/>
    <mergeCell ref="H3:H4"/>
    <mergeCell ref="I3:I4"/>
    <mergeCell ref="J3:J4"/>
    <mergeCell ref="K3:K4"/>
    <mergeCell ref="L3:L4"/>
    <mergeCell ref="M3:M4"/>
    <mergeCell ref="N3:N4"/>
    <mergeCell ref="O3:O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C631-C67C-4091-8AF8-A104847A5774}">
  <dimension ref="A1:D43"/>
  <sheetViews>
    <sheetView rightToLeft="1" topLeftCell="D1" workbookViewId="0">
      <pane ySplit="1" topLeftCell="A2" activePane="bottomLeft" state="frozen"/>
      <selection pane="bottomLeft" activeCell="D2" sqref="D2"/>
    </sheetView>
  </sheetViews>
  <sheetFormatPr defaultRowHeight="12.75"/>
  <cols>
    <col min="1" max="1" width="12.140625" bestFit="1" customWidth="1"/>
    <col min="2" max="2" width="16.140625" style="115" customWidth="1"/>
    <col min="3" max="3" width="120.5703125" customWidth="1"/>
    <col min="4" max="4" width="135.42578125" bestFit="1" customWidth="1"/>
  </cols>
  <sheetData>
    <row r="1" spans="1:4">
      <c r="A1" t="s">
        <v>432</v>
      </c>
    </row>
    <row r="2" spans="1:4">
      <c r="A2">
        <v>19336380000</v>
      </c>
      <c r="B2" s="115">
        <v>19336380000</v>
      </c>
      <c r="C2" t="s">
        <v>83</v>
      </c>
      <c r="D2" t="s">
        <v>433</v>
      </c>
    </row>
    <row r="3" spans="1:4">
      <c r="A3">
        <v>8813180000</v>
      </c>
      <c r="B3" s="115">
        <v>8813180000</v>
      </c>
      <c r="C3" t="s">
        <v>84</v>
      </c>
      <c r="D3" t="s">
        <v>434</v>
      </c>
    </row>
    <row r="4" spans="1:4">
      <c r="A4">
        <v>2034356862.2</v>
      </c>
      <c r="B4" s="115">
        <v>2034356862</v>
      </c>
      <c r="C4" t="s">
        <v>85</v>
      </c>
      <c r="D4" t="s">
        <v>435</v>
      </c>
    </row>
    <row r="5" spans="1:4">
      <c r="A5">
        <v>13614390000</v>
      </c>
      <c r="B5" s="115">
        <v>13614390000</v>
      </c>
      <c r="C5" t="s">
        <v>86</v>
      </c>
      <c r="D5" t="s">
        <v>436</v>
      </c>
    </row>
    <row r="6" spans="1:4">
      <c r="A6">
        <v>58047168214</v>
      </c>
      <c r="B6" s="115">
        <v>58047168214</v>
      </c>
      <c r="C6" t="s">
        <v>87</v>
      </c>
      <c r="D6" t="s">
        <v>437</v>
      </c>
    </row>
    <row r="7" spans="1:4">
      <c r="A7">
        <v>2644335466</v>
      </c>
      <c r="B7" s="115">
        <v>2644335466</v>
      </c>
      <c r="C7" t="s">
        <v>88</v>
      </c>
      <c r="D7" t="s">
        <v>438</v>
      </c>
    </row>
    <row r="8" spans="1:4">
      <c r="A8">
        <v>827005134</v>
      </c>
      <c r="B8" s="115">
        <v>827005134</v>
      </c>
      <c r="C8" t="s">
        <v>89</v>
      </c>
      <c r="D8" t="s">
        <v>439</v>
      </c>
    </row>
    <row r="9" spans="1:4">
      <c r="A9">
        <v>11332499850</v>
      </c>
      <c r="B9" s="115">
        <v>11332499850</v>
      </c>
      <c r="C9" t="s">
        <v>90</v>
      </c>
      <c r="D9" t="s">
        <v>440</v>
      </c>
    </row>
    <row r="10" spans="1:4">
      <c r="A10">
        <v>789240000</v>
      </c>
      <c r="B10" s="115">
        <v>789240000</v>
      </c>
      <c r="C10" t="s">
        <v>91</v>
      </c>
      <c r="D10" t="s">
        <v>441</v>
      </c>
    </row>
    <row r="11" spans="1:4">
      <c r="A11">
        <v>1120961518.4000001</v>
      </c>
      <c r="B11" s="115">
        <v>1120961518</v>
      </c>
      <c r="C11" t="s">
        <v>92</v>
      </c>
      <c r="D11" t="s">
        <v>442</v>
      </c>
    </row>
    <row r="12" spans="1:4">
      <c r="A12">
        <v>2586810525.1799998</v>
      </c>
      <c r="B12" s="115">
        <v>2586810525</v>
      </c>
      <c r="C12" t="s">
        <v>93</v>
      </c>
      <c r="D12" t="s">
        <v>443</v>
      </c>
    </row>
    <row r="13" spans="1:4">
      <c r="A13">
        <v>197310000000</v>
      </c>
      <c r="B13" s="115">
        <v>197310000000</v>
      </c>
      <c r="C13" t="s">
        <v>94</v>
      </c>
      <c r="D13" t="s">
        <v>444</v>
      </c>
    </row>
    <row r="14" spans="1:4">
      <c r="A14">
        <v>9957380690</v>
      </c>
      <c r="B14" s="115">
        <v>9957380690</v>
      </c>
      <c r="C14" t="s">
        <v>95</v>
      </c>
      <c r="D14" t="s">
        <v>445</v>
      </c>
    </row>
    <row r="15" spans="1:4">
      <c r="A15">
        <v>4701721299.3599997</v>
      </c>
      <c r="B15" s="115">
        <v>4701721299</v>
      </c>
      <c r="C15" t="s">
        <v>96</v>
      </c>
      <c r="D15" t="s">
        <v>446</v>
      </c>
    </row>
    <row r="16" spans="1:4">
      <c r="A16">
        <v>3690549773.7399902</v>
      </c>
      <c r="B16" s="115">
        <v>3690549773</v>
      </c>
      <c r="C16" t="s">
        <v>97</v>
      </c>
      <c r="D16" t="s">
        <v>447</v>
      </c>
    </row>
    <row r="17" spans="1:4">
      <c r="A17">
        <v>4066025047.1999998</v>
      </c>
      <c r="B17" s="115">
        <v>4066025047</v>
      </c>
      <c r="C17" t="s">
        <v>98</v>
      </c>
      <c r="D17" t="s">
        <v>448</v>
      </c>
    </row>
    <row r="18" spans="1:4">
      <c r="A18">
        <v>2658941667.1999998</v>
      </c>
      <c r="B18" s="115">
        <v>2658941667</v>
      </c>
      <c r="C18" t="s">
        <v>99</v>
      </c>
      <c r="D18" t="s">
        <v>449</v>
      </c>
    </row>
    <row r="19" spans="1:4">
      <c r="A19">
        <v>13893542741.42</v>
      </c>
      <c r="B19" s="115">
        <v>13893542741</v>
      </c>
      <c r="C19" t="s">
        <v>100</v>
      </c>
      <c r="D19" t="s">
        <v>450</v>
      </c>
    </row>
    <row r="20" spans="1:4">
      <c r="A20">
        <v>5896048989.1999998</v>
      </c>
      <c r="B20" s="115">
        <v>5896048989</v>
      </c>
      <c r="C20" t="s">
        <v>101</v>
      </c>
      <c r="D20" t="s">
        <v>451</v>
      </c>
    </row>
    <row r="21" spans="1:4">
      <c r="A21">
        <v>3819863196.6800098</v>
      </c>
      <c r="B21" s="115">
        <v>3819863196</v>
      </c>
      <c r="C21" t="s">
        <v>102</v>
      </c>
      <c r="D21" t="s">
        <v>452</v>
      </c>
    </row>
    <row r="22" spans="1:4">
      <c r="A22">
        <v>16904576868.719999</v>
      </c>
      <c r="B22" s="115">
        <v>16904576868</v>
      </c>
      <c r="C22" t="s">
        <v>103</v>
      </c>
      <c r="D22" t="s">
        <v>453</v>
      </c>
    </row>
    <row r="23" spans="1:4">
      <c r="A23">
        <v>2732414650</v>
      </c>
      <c r="B23" s="115">
        <v>2732414650</v>
      </c>
      <c r="C23" t="s">
        <v>111</v>
      </c>
      <c r="D23" t="s">
        <v>454</v>
      </c>
    </row>
    <row r="24" spans="1:4">
      <c r="A24">
        <v>2783541485.6199999</v>
      </c>
      <c r="B24" s="115">
        <v>2783541485</v>
      </c>
      <c r="C24" t="s">
        <v>113</v>
      </c>
      <c r="D24" t="s">
        <v>455</v>
      </c>
    </row>
    <row r="25" spans="1:4">
      <c r="A25">
        <v>16635859985.379999</v>
      </c>
      <c r="B25" s="115">
        <v>16635859985</v>
      </c>
      <c r="C25" t="s">
        <v>114</v>
      </c>
      <c r="D25" t="s">
        <v>456</v>
      </c>
    </row>
    <row r="26" spans="1:4">
      <c r="A26">
        <v>8640572948.4400005</v>
      </c>
      <c r="B26" s="115">
        <v>8640572948</v>
      </c>
      <c r="C26" t="s">
        <v>115</v>
      </c>
      <c r="D26" t="s">
        <v>457</v>
      </c>
    </row>
    <row r="27" spans="1:4">
      <c r="A27">
        <v>5170676395.2799997</v>
      </c>
      <c r="B27" s="115">
        <v>5170676395</v>
      </c>
      <c r="C27" t="s">
        <v>116</v>
      </c>
      <c r="D27" t="s">
        <v>458</v>
      </c>
    </row>
    <row r="28" spans="1:4">
      <c r="A28">
        <v>420782779.88</v>
      </c>
      <c r="B28" s="115">
        <v>420782779</v>
      </c>
      <c r="C28" t="s">
        <v>118</v>
      </c>
      <c r="D28" t="s">
        <v>459</v>
      </c>
    </row>
    <row r="29" spans="1:4">
      <c r="A29">
        <v>15504601647.360001</v>
      </c>
      <c r="B29" s="115">
        <v>15504601647</v>
      </c>
      <c r="C29" t="s">
        <v>120</v>
      </c>
      <c r="D29" t="s">
        <v>460</v>
      </c>
    </row>
    <row r="30" spans="1:4">
      <c r="A30">
        <v>3938760097.1999998</v>
      </c>
      <c r="B30" s="115">
        <v>3938760097</v>
      </c>
      <c r="C30" t="s">
        <v>121</v>
      </c>
      <c r="D30" t="s">
        <v>461</v>
      </c>
    </row>
    <row r="31" spans="1:4">
      <c r="A31">
        <v>4226398352.6399999</v>
      </c>
      <c r="B31" s="115">
        <v>4226398352</v>
      </c>
      <c r="C31" t="s">
        <v>122</v>
      </c>
      <c r="D31" t="s">
        <v>462</v>
      </c>
    </row>
    <row r="32" spans="1:4">
      <c r="A32">
        <v>6862952569.7399902</v>
      </c>
      <c r="B32" s="115">
        <v>6862952569</v>
      </c>
      <c r="C32" t="s">
        <v>123</v>
      </c>
      <c r="D32" t="s">
        <v>463</v>
      </c>
    </row>
    <row r="33" spans="1:4">
      <c r="A33">
        <v>20614291100</v>
      </c>
      <c r="B33" s="115">
        <v>20614291100</v>
      </c>
      <c r="C33" t="s">
        <v>124</v>
      </c>
      <c r="D33" t="s">
        <v>464</v>
      </c>
    </row>
    <row r="34" spans="1:4">
      <c r="A34">
        <v>2937489456.4000001</v>
      </c>
      <c r="B34" s="115">
        <v>2937489456</v>
      </c>
      <c r="C34" t="s">
        <v>125</v>
      </c>
      <c r="D34" t="s">
        <v>465</v>
      </c>
    </row>
    <row r="35" spans="1:4">
      <c r="A35">
        <v>3992653877.1200099</v>
      </c>
      <c r="B35" s="115">
        <v>3992653877</v>
      </c>
      <c r="C35" t="s">
        <v>126</v>
      </c>
      <c r="D35" t="s">
        <v>466</v>
      </c>
    </row>
    <row r="36" spans="1:4">
      <c r="A36">
        <v>7494484791.2200003</v>
      </c>
      <c r="B36" s="115">
        <v>7494484791</v>
      </c>
      <c r="C36" t="s">
        <v>127</v>
      </c>
      <c r="D36" t="s">
        <v>467</v>
      </c>
    </row>
    <row r="37" spans="1:4">
      <c r="A37">
        <v>2015731587.8800001</v>
      </c>
      <c r="B37" s="115">
        <v>2015731587</v>
      </c>
      <c r="C37" t="s">
        <v>129</v>
      </c>
      <c r="D37" t="s">
        <v>468</v>
      </c>
    </row>
    <row r="38" spans="1:4">
      <c r="A38">
        <v>7038069535.4799805</v>
      </c>
      <c r="B38" s="115">
        <v>7038069535</v>
      </c>
      <c r="C38" t="s">
        <v>130</v>
      </c>
      <c r="D38" t="s">
        <v>469</v>
      </c>
    </row>
    <row r="39" spans="1:4">
      <c r="A39">
        <v>7600585876.6799898</v>
      </c>
      <c r="B39" s="115">
        <v>7600585876</v>
      </c>
      <c r="C39" t="s">
        <v>131</v>
      </c>
      <c r="D39" t="s">
        <v>470</v>
      </c>
    </row>
    <row r="40" spans="1:4">
      <c r="A40">
        <v>5912657230</v>
      </c>
      <c r="B40" s="115">
        <v>5912657230</v>
      </c>
      <c r="C40" t="s">
        <v>132</v>
      </c>
      <c r="D40" t="s">
        <v>471</v>
      </c>
    </row>
    <row r="41" spans="1:4">
      <c r="A41">
        <v>12498300328.459999</v>
      </c>
      <c r="B41" s="115">
        <v>12498300328</v>
      </c>
      <c r="C41" t="s">
        <v>133</v>
      </c>
      <c r="D41" t="s">
        <v>472</v>
      </c>
    </row>
    <row r="42" spans="1:4">
      <c r="A42">
        <v>566357571.75999999</v>
      </c>
      <c r="B42" s="115">
        <v>566357571</v>
      </c>
      <c r="C42" t="s">
        <v>134</v>
      </c>
      <c r="D42" t="s">
        <v>473</v>
      </c>
    </row>
    <row r="43" spans="1:4">
      <c r="B43" s="115">
        <f>SUM(B2:B42)</f>
        <v>521632160097</v>
      </c>
      <c r="D43" t="s">
        <v>474</v>
      </c>
    </row>
  </sheetData>
  <autoFilter ref="A1:D43" xr:uid="{A2C1C631-C67C-4091-8AF8-A104847A577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6324-8748-457D-8679-0DA452AAEA55}">
  <dimension ref="A1:T128"/>
  <sheetViews>
    <sheetView rightToLeft="1" view="pageBreakPreview" topLeftCell="G1" zoomScale="130" zoomScaleNormal="100" zoomScaleSheetLayoutView="130" workbookViewId="0">
      <pane ySplit="4" topLeftCell="A106" activePane="bottomLeft" state="frozen"/>
      <selection activeCell="C1" sqref="C1"/>
      <selection pane="bottomLeft" activeCell="F1" sqref="A1:XFD114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82" customWidth="1"/>
    <col min="21" max="16384" width="9.140625" style="75"/>
  </cols>
  <sheetData>
    <row r="1" spans="1:20" s="72" customFormat="1" ht="19.5" customHeight="1">
      <c r="A1" s="175" t="s">
        <v>0</v>
      </c>
      <c r="B1" s="175" t="s">
        <v>1</v>
      </c>
      <c r="C1" s="175" t="s">
        <v>2</v>
      </c>
      <c r="D1" s="175" t="s">
        <v>4</v>
      </c>
      <c r="E1" s="177" t="s">
        <v>5</v>
      </c>
      <c r="F1" s="179" t="s">
        <v>429</v>
      </c>
      <c r="G1" s="180"/>
      <c r="H1" s="181"/>
      <c r="I1" s="182" t="s">
        <v>427</v>
      </c>
      <c r="J1" s="183"/>
      <c r="K1" s="183"/>
      <c r="L1" s="184"/>
      <c r="M1" s="182" t="s">
        <v>428</v>
      </c>
      <c r="N1" s="183"/>
      <c r="O1" s="185"/>
    </row>
    <row r="2" spans="1:20" s="72" customFormat="1" ht="19.5" customHeight="1" thickBot="1">
      <c r="A2" s="176"/>
      <c r="B2" s="176"/>
      <c r="C2" s="176"/>
      <c r="D2" s="176"/>
      <c r="E2" s="178"/>
      <c r="F2" s="132" t="s">
        <v>6</v>
      </c>
      <c r="G2" s="133" t="s">
        <v>7</v>
      </c>
      <c r="H2" s="134" t="s">
        <v>191</v>
      </c>
      <c r="I2" s="135" t="s">
        <v>188</v>
      </c>
      <c r="J2" s="136" t="s">
        <v>421</v>
      </c>
      <c r="K2" s="137" t="s">
        <v>422</v>
      </c>
      <c r="L2" s="134" t="s">
        <v>194</v>
      </c>
      <c r="M2" s="135" t="s">
        <v>189</v>
      </c>
      <c r="N2" s="136" t="s">
        <v>421</v>
      </c>
      <c r="O2" s="138" t="s">
        <v>422</v>
      </c>
      <c r="T2" s="73"/>
    </row>
    <row r="3" spans="1:20" ht="25.5">
      <c r="A3" s="123">
        <v>1</v>
      </c>
      <c r="B3" s="52">
        <v>524</v>
      </c>
      <c r="C3" s="52">
        <v>585</v>
      </c>
      <c r="D3" s="51" t="s">
        <v>16</v>
      </c>
      <c r="E3" s="124" t="s">
        <v>17</v>
      </c>
      <c r="F3" s="118">
        <v>0</v>
      </c>
      <c r="G3" s="111">
        <v>88995848857</v>
      </c>
      <c r="H3" s="119">
        <f t="shared" ref="H3:H34" si="0">G3-F3</f>
        <v>88995848857</v>
      </c>
      <c r="I3" s="129">
        <v>336075.61</v>
      </c>
      <c r="J3" s="112">
        <v>263222</v>
      </c>
      <c r="K3" s="111">
        <f t="shared" ref="K3:K34" si="1">I3*J3</f>
        <v>88462494215.419998</v>
      </c>
      <c r="L3" s="130">
        <f t="shared" ref="L3:L34" si="2">K3-H3</f>
        <v>-533354641.58000183</v>
      </c>
      <c r="M3" s="129">
        <v>404684.36547216354</v>
      </c>
      <c r="N3" s="112">
        <v>238326</v>
      </c>
      <c r="O3" s="119">
        <f t="shared" ref="O3:O34" si="3">N3*M3</f>
        <v>96446806085.518845</v>
      </c>
      <c r="P3" s="78" t="s">
        <v>246</v>
      </c>
      <c r="Q3" s="75" t="s">
        <v>247</v>
      </c>
      <c r="R3" s="79" t="s">
        <v>251</v>
      </c>
      <c r="S3" s="75" t="s">
        <v>318</v>
      </c>
      <c r="T3" s="113">
        <f t="shared" ref="T3:T34" si="4">H3/I3</f>
        <v>264809.00788069685</v>
      </c>
    </row>
    <row r="4" spans="1:20" ht="25.5">
      <c r="A4" s="123">
        <v>2</v>
      </c>
      <c r="B4" s="52">
        <v>525</v>
      </c>
      <c r="C4" s="52">
        <v>586</v>
      </c>
      <c r="D4" s="51" t="s">
        <v>16</v>
      </c>
      <c r="E4" s="124" t="s">
        <v>18</v>
      </c>
      <c r="F4" s="118">
        <v>0</v>
      </c>
      <c r="G4" s="111">
        <v>84597101261</v>
      </c>
      <c r="H4" s="119">
        <f t="shared" si="0"/>
        <v>84597101261</v>
      </c>
      <c r="I4" s="129">
        <v>319464.59999999998</v>
      </c>
      <c r="J4" s="112">
        <v>263222</v>
      </c>
      <c r="K4" s="111">
        <f t="shared" si="1"/>
        <v>84090110941.199997</v>
      </c>
      <c r="L4" s="130">
        <f t="shared" si="2"/>
        <v>-506990319.80000305</v>
      </c>
      <c r="M4" s="129">
        <v>384682.27117647283</v>
      </c>
      <c r="N4" s="112">
        <v>238326</v>
      </c>
      <c r="O4" s="119">
        <f t="shared" si="3"/>
        <v>91679786960.404068</v>
      </c>
      <c r="P4" s="78" t="s">
        <v>246</v>
      </c>
      <c r="Q4" s="75" t="s">
        <v>247</v>
      </c>
      <c r="R4" s="79" t="s">
        <v>261</v>
      </c>
      <c r="S4" s="75" t="s">
        <v>319</v>
      </c>
      <c r="T4" s="82">
        <f t="shared" si="4"/>
        <v>264808.99999874795</v>
      </c>
    </row>
    <row r="5" spans="1:20" ht="38.25">
      <c r="A5" s="123">
        <v>3</v>
      </c>
      <c r="B5" s="52">
        <v>526</v>
      </c>
      <c r="C5" s="52">
        <v>588</v>
      </c>
      <c r="D5" s="51" t="s">
        <v>16</v>
      </c>
      <c r="E5" s="124" t="s">
        <v>19</v>
      </c>
      <c r="F5" s="118">
        <v>0</v>
      </c>
      <c r="G5" s="111">
        <v>492760162121</v>
      </c>
      <c r="H5" s="119">
        <f t="shared" si="0"/>
        <v>492760162121</v>
      </c>
      <c r="I5" s="129">
        <v>1860813.5</v>
      </c>
      <c r="J5" s="112">
        <v>263222</v>
      </c>
      <c r="K5" s="111">
        <f t="shared" si="1"/>
        <v>489807051097</v>
      </c>
      <c r="L5" s="130">
        <f t="shared" si="2"/>
        <v>-2953111024</v>
      </c>
      <c r="M5" s="129">
        <v>2240692.5944716302</v>
      </c>
      <c r="N5" s="112">
        <v>238326</v>
      </c>
      <c r="O5" s="119">
        <f t="shared" si="3"/>
        <v>534015303270.04572</v>
      </c>
      <c r="P5" s="78" t="s">
        <v>246</v>
      </c>
      <c r="Q5" s="75" t="s">
        <v>247</v>
      </c>
      <c r="R5" s="79" t="s">
        <v>259</v>
      </c>
      <c r="S5" s="75" t="s">
        <v>320</v>
      </c>
      <c r="T5" s="82">
        <f t="shared" si="4"/>
        <v>264808.99999973131</v>
      </c>
    </row>
    <row r="6" spans="1:20" ht="25.5">
      <c r="A6" s="123">
        <v>4</v>
      </c>
      <c r="B6" s="52">
        <v>527</v>
      </c>
      <c r="C6" s="52">
        <v>589</v>
      </c>
      <c r="D6" s="51" t="s">
        <v>16</v>
      </c>
      <c r="E6" s="124" t="s">
        <v>20</v>
      </c>
      <c r="F6" s="118">
        <v>0</v>
      </c>
      <c r="G6" s="111">
        <v>42275051481</v>
      </c>
      <c r="H6" s="119">
        <f t="shared" si="0"/>
        <v>42275051481</v>
      </c>
      <c r="I6" s="129">
        <v>159643.56</v>
      </c>
      <c r="J6" s="112">
        <v>263222</v>
      </c>
      <c r="K6" s="111">
        <f t="shared" si="1"/>
        <v>42021697150.32</v>
      </c>
      <c r="L6" s="130">
        <f t="shared" si="2"/>
        <v>-253354330.68000031</v>
      </c>
      <c r="M6" s="129">
        <v>192234.27960248967</v>
      </c>
      <c r="N6" s="112">
        <v>238326</v>
      </c>
      <c r="O6" s="119">
        <f t="shared" si="3"/>
        <v>45814426920.542953</v>
      </c>
      <c r="P6" s="78" t="s">
        <v>246</v>
      </c>
      <c r="Q6" s="75" t="s">
        <v>247</v>
      </c>
      <c r="R6" s="79" t="s">
        <v>252</v>
      </c>
      <c r="S6" s="75" t="s">
        <v>402</v>
      </c>
      <c r="T6" s="82">
        <f t="shared" si="4"/>
        <v>264809.00000601338</v>
      </c>
    </row>
    <row r="7" spans="1:20" ht="25.5">
      <c r="A7" s="123">
        <v>5</v>
      </c>
      <c r="B7" s="52">
        <v>528</v>
      </c>
      <c r="C7" s="52">
        <v>590</v>
      </c>
      <c r="D7" s="51" t="s">
        <v>16</v>
      </c>
      <c r="E7" s="124" t="s">
        <v>21</v>
      </c>
      <c r="F7" s="118">
        <v>0</v>
      </c>
      <c r="G7" s="111">
        <v>180825090459</v>
      </c>
      <c r="H7" s="119">
        <f t="shared" si="0"/>
        <v>180825090459</v>
      </c>
      <c r="I7" s="129">
        <v>682851</v>
      </c>
      <c r="J7" s="112">
        <v>263222</v>
      </c>
      <c r="K7" s="111">
        <f t="shared" si="1"/>
        <v>179741405922</v>
      </c>
      <c r="L7" s="130">
        <f t="shared" si="2"/>
        <v>-1083684537</v>
      </c>
      <c r="M7" s="129">
        <v>822252.8366370661</v>
      </c>
      <c r="N7" s="112">
        <v>238326</v>
      </c>
      <c r="O7" s="119">
        <f t="shared" si="3"/>
        <v>195964229544.36542</v>
      </c>
      <c r="P7" s="78" t="s">
        <v>246</v>
      </c>
      <c r="Q7" s="75" t="s">
        <v>247</v>
      </c>
      <c r="R7" s="79" t="s">
        <v>260</v>
      </c>
      <c r="S7" s="75" t="s">
        <v>321</v>
      </c>
      <c r="T7" s="82">
        <f t="shared" si="4"/>
        <v>264809</v>
      </c>
    </row>
    <row r="8" spans="1:20" ht="38.25">
      <c r="A8" s="123">
        <v>6</v>
      </c>
      <c r="B8" s="52">
        <v>529</v>
      </c>
      <c r="C8" s="52">
        <v>591</v>
      </c>
      <c r="D8" s="51" t="s">
        <v>16</v>
      </c>
      <c r="E8" s="124" t="s">
        <v>22</v>
      </c>
      <c r="F8" s="118">
        <v>0</v>
      </c>
      <c r="G8" s="111">
        <v>340362000041</v>
      </c>
      <c r="H8" s="119">
        <f t="shared" si="0"/>
        <v>340362000041</v>
      </c>
      <c r="I8" s="129">
        <v>1285311.3</v>
      </c>
      <c r="J8" s="112">
        <v>263222</v>
      </c>
      <c r="K8" s="111">
        <f t="shared" si="1"/>
        <v>338322211008.60004</v>
      </c>
      <c r="L8" s="130">
        <f t="shared" si="2"/>
        <v>-2039789032.3999634</v>
      </c>
      <c r="M8" s="129">
        <v>1547703.4702836713</v>
      </c>
      <c r="N8" s="112">
        <v>238326</v>
      </c>
      <c r="O8" s="119">
        <f t="shared" si="3"/>
        <v>368857977258.82623</v>
      </c>
      <c r="P8" s="78" t="s">
        <v>246</v>
      </c>
      <c r="Q8" s="75" t="s">
        <v>247</v>
      </c>
      <c r="R8" s="79" t="s">
        <v>260</v>
      </c>
      <c r="S8" s="75" t="s">
        <v>322</v>
      </c>
      <c r="T8" s="82">
        <f t="shared" si="4"/>
        <v>264808.99999945535</v>
      </c>
    </row>
    <row r="9" spans="1:20" ht="25.5">
      <c r="A9" s="123">
        <v>7</v>
      </c>
      <c r="B9" s="52">
        <v>530</v>
      </c>
      <c r="C9" s="52">
        <v>594</v>
      </c>
      <c r="D9" s="51" t="s">
        <v>16</v>
      </c>
      <c r="E9" s="124" t="s">
        <v>23</v>
      </c>
      <c r="F9" s="118">
        <v>0</v>
      </c>
      <c r="G9" s="111">
        <v>3680281057</v>
      </c>
      <c r="H9" s="119">
        <f t="shared" si="0"/>
        <v>3680281057</v>
      </c>
      <c r="I9" s="129">
        <v>13897.87</v>
      </c>
      <c r="J9" s="112">
        <v>263222</v>
      </c>
      <c r="K9" s="111">
        <f t="shared" si="1"/>
        <v>3658225137.1400003</v>
      </c>
      <c r="L9" s="130">
        <f t="shared" si="2"/>
        <v>-22055919.859999657</v>
      </c>
      <c r="M9" s="129">
        <v>16735.075486033093</v>
      </c>
      <c r="N9" s="112">
        <v>238326</v>
      </c>
      <c r="O9" s="119">
        <f t="shared" si="3"/>
        <v>3988403600.2843227</v>
      </c>
      <c r="P9" s="78" t="s">
        <v>246</v>
      </c>
      <c r="Q9" s="75" t="s">
        <v>247</v>
      </c>
      <c r="R9" s="79" t="s">
        <v>254</v>
      </c>
      <c r="S9" s="75" t="s">
        <v>323</v>
      </c>
      <c r="T9" s="82">
        <f t="shared" si="4"/>
        <v>264809.00001223205</v>
      </c>
    </row>
    <row r="10" spans="1:20" ht="38.25">
      <c r="A10" s="123">
        <v>8</v>
      </c>
      <c r="B10" s="52">
        <v>531</v>
      </c>
      <c r="C10" s="52">
        <v>596</v>
      </c>
      <c r="D10" s="51" t="s">
        <v>16</v>
      </c>
      <c r="E10" s="124" t="s">
        <v>24</v>
      </c>
      <c r="F10" s="118">
        <v>0</v>
      </c>
      <c r="G10" s="111">
        <v>576185112825</v>
      </c>
      <c r="H10" s="119">
        <f t="shared" si="0"/>
        <v>576185112825</v>
      </c>
      <c r="I10" s="129">
        <v>2175851.7000000002</v>
      </c>
      <c r="J10" s="112">
        <v>263222</v>
      </c>
      <c r="K10" s="111">
        <f t="shared" si="1"/>
        <v>572732036177.40002</v>
      </c>
      <c r="L10" s="130">
        <f t="shared" si="2"/>
        <v>-3453076647.5999756</v>
      </c>
      <c r="M10" s="129">
        <v>2620044.8303166912</v>
      </c>
      <c r="N10" s="112">
        <v>238326</v>
      </c>
      <c r="O10" s="119">
        <f t="shared" si="3"/>
        <v>624424804230.05579</v>
      </c>
      <c r="P10" s="78" t="s">
        <v>246</v>
      </c>
      <c r="Q10" s="75" t="s">
        <v>247</v>
      </c>
      <c r="R10" s="79" t="s">
        <v>254</v>
      </c>
      <c r="S10" s="75" t="s">
        <v>324</v>
      </c>
      <c r="T10" s="82">
        <f t="shared" si="4"/>
        <v>264808.99999986211</v>
      </c>
    </row>
    <row r="11" spans="1:20" ht="25.5">
      <c r="A11" s="123">
        <v>9</v>
      </c>
      <c r="B11" s="52">
        <v>532</v>
      </c>
      <c r="C11" s="52">
        <v>598</v>
      </c>
      <c r="D11" s="51" t="s">
        <v>16</v>
      </c>
      <c r="E11" s="124" t="s">
        <v>25</v>
      </c>
      <c r="F11" s="118">
        <v>0</v>
      </c>
      <c r="G11" s="111">
        <v>378437742175</v>
      </c>
      <c r="H11" s="119">
        <f t="shared" si="0"/>
        <v>378437742175</v>
      </c>
      <c r="I11" s="129">
        <v>1429096.99</v>
      </c>
      <c r="J11" s="112">
        <v>263222</v>
      </c>
      <c r="K11" s="111">
        <f t="shared" si="1"/>
        <v>376169767901.77997</v>
      </c>
      <c r="L11" s="130">
        <f t="shared" si="2"/>
        <v>-2267974273.2200317</v>
      </c>
      <c r="M11" s="129">
        <v>1720842.5467005144</v>
      </c>
      <c r="N11" s="112">
        <v>238326</v>
      </c>
      <c r="O11" s="119">
        <f t="shared" si="3"/>
        <v>410121520784.94678</v>
      </c>
      <c r="P11" s="78" t="s">
        <v>246</v>
      </c>
      <c r="Q11" s="75" t="s">
        <v>247</v>
      </c>
      <c r="R11" s="79" t="s">
        <v>254</v>
      </c>
      <c r="S11" s="75" t="s">
        <v>325</v>
      </c>
      <c r="T11" s="82">
        <f t="shared" si="4"/>
        <v>264808.99814574519</v>
      </c>
    </row>
    <row r="12" spans="1:20" ht="25.5">
      <c r="A12" s="123">
        <v>10</v>
      </c>
      <c r="B12" s="52">
        <v>533</v>
      </c>
      <c r="C12" s="52">
        <v>599</v>
      </c>
      <c r="D12" s="51" t="s">
        <v>16</v>
      </c>
      <c r="E12" s="124" t="s">
        <v>26</v>
      </c>
      <c r="F12" s="118">
        <v>0</v>
      </c>
      <c r="G12" s="111">
        <v>19634816756</v>
      </c>
      <c r="H12" s="119">
        <f t="shared" si="0"/>
        <v>19634816756</v>
      </c>
      <c r="I12" s="129">
        <v>74147.09</v>
      </c>
      <c r="J12" s="112">
        <v>263222</v>
      </c>
      <c r="K12" s="111">
        <f t="shared" si="1"/>
        <v>19517145323.98</v>
      </c>
      <c r="L12" s="130">
        <f t="shared" si="2"/>
        <v>-117671432.02000046</v>
      </c>
      <c r="M12" s="129">
        <v>89283.980078939378</v>
      </c>
      <c r="N12" s="112">
        <v>238326</v>
      </c>
      <c r="O12" s="119">
        <f t="shared" si="3"/>
        <v>21278693836.293304</v>
      </c>
      <c r="P12" s="78" t="s">
        <v>246</v>
      </c>
      <c r="Q12" s="75" t="s">
        <v>247</v>
      </c>
      <c r="R12" s="79" t="s">
        <v>254</v>
      </c>
      <c r="S12" s="75" t="s">
        <v>326</v>
      </c>
      <c r="T12" s="82">
        <f t="shared" si="4"/>
        <v>264809.00000256248</v>
      </c>
    </row>
    <row r="13" spans="1:20" ht="38.25">
      <c r="A13" s="123">
        <v>11</v>
      </c>
      <c r="B13" s="52">
        <v>534</v>
      </c>
      <c r="C13" s="52">
        <v>600</v>
      </c>
      <c r="D13" s="51" t="s">
        <v>16</v>
      </c>
      <c r="E13" s="124" t="s">
        <v>27</v>
      </c>
      <c r="F13" s="118">
        <v>0</v>
      </c>
      <c r="G13" s="111">
        <v>519339835878</v>
      </c>
      <c r="H13" s="119">
        <f t="shared" si="0"/>
        <v>519339835878</v>
      </c>
      <c r="I13" s="129">
        <v>1961186.5</v>
      </c>
      <c r="J13" s="112">
        <v>263222</v>
      </c>
      <c r="K13" s="111">
        <f t="shared" si="1"/>
        <v>516227432903</v>
      </c>
      <c r="L13" s="130">
        <f t="shared" si="2"/>
        <v>-3112402975</v>
      </c>
      <c r="M13" s="129">
        <v>2361556.4197743274</v>
      </c>
      <c r="N13" s="112">
        <v>238326</v>
      </c>
      <c r="O13" s="119">
        <f t="shared" si="3"/>
        <v>562820295299.13635</v>
      </c>
      <c r="P13" s="78" t="s">
        <v>246</v>
      </c>
      <c r="Q13" s="75" t="s">
        <v>247</v>
      </c>
      <c r="R13" s="79" t="s">
        <v>259</v>
      </c>
      <c r="S13" s="75" t="s">
        <v>327</v>
      </c>
      <c r="T13" s="82">
        <f t="shared" si="4"/>
        <v>264808.99999974505</v>
      </c>
    </row>
    <row r="14" spans="1:20" ht="25.5">
      <c r="A14" s="123">
        <v>12</v>
      </c>
      <c r="B14" s="52">
        <v>535</v>
      </c>
      <c r="C14" s="52">
        <v>601</v>
      </c>
      <c r="D14" s="51" t="s">
        <v>16</v>
      </c>
      <c r="E14" s="124" t="s">
        <v>28</v>
      </c>
      <c r="F14" s="118">
        <v>0</v>
      </c>
      <c r="G14" s="111">
        <v>188347601812</v>
      </c>
      <c r="H14" s="119">
        <f t="shared" si="0"/>
        <v>188347601812</v>
      </c>
      <c r="I14" s="129">
        <v>711258.31</v>
      </c>
      <c r="J14" s="112">
        <v>263222</v>
      </c>
      <c r="K14" s="111">
        <f t="shared" si="1"/>
        <v>187218834874.82001</v>
      </c>
      <c r="L14" s="130">
        <f t="shared" si="2"/>
        <v>-1128766937.1799927</v>
      </c>
      <c r="M14" s="129">
        <v>862013.21897660126</v>
      </c>
      <c r="N14" s="112">
        <v>238326</v>
      </c>
      <c r="O14" s="119">
        <f t="shared" si="3"/>
        <v>205440162425.81747</v>
      </c>
      <c r="P14" s="78" t="s">
        <v>246</v>
      </c>
      <c r="Q14" s="75" t="s">
        <v>247</v>
      </c>
      <c r="R14" s="79" t="s">
        <v>256</v>
      </c>
      <c r="S14" s="75" t="s">
        <v>279</v>
      </c>
      <c r="T14" s="82">
        <f t="shared" si="4"/>
        <v>264808.99999888928</v>
      </c>
    </row>
    <row r="15" spans="1:20" ht="25.5">
      <c r="A15" s="123">
        <v>13</v>
      </c>
      <c r="B15" s="52">
        <v>536</v>
      </c>
      <c r="C15" s="52">
        <v>602</v>
      </c>
      <c r="D15" s="51" t="s">
        <v>16</v>
      </c>
      <c r="E15" s="124" t="s">
        <v>29</v>
      </c>
      <c r="F15" s="118">
        <v>0</v>
      </c>
      <c r="G15" s="111">
        <v>62736756847</v>
      </c>
      <c r="H15" s="119">
        <f t="shared" si="0"/>
        <v>62736756847</v>
      </c>
      <c r="I15" s="129">
        <v>236913.23499999999</v>
      </c>
      <c r="J15" s="112">
        <v>263222</v>
      </c>
      <c r="K15" s="111">
        <f t="shared" si="1"/>
        <v>62360775543.169998</v>
      </c>
      <c r="L15" s="130">
        <f t="shared" si="2"/>
        <v>-375981303.83000183</v>
      </c>
      <c r="M15" s="129">
        <v>287128.23098054202</v>
      </c>
      <c r="N15" s="112">
        <v>238326</v>
      </c>
      <c r="O15" s="119">
        <f t="shared" si="3"/>
        <v>68430122776.668655</v>
      </c>
      <c r="P15" s="78" t="s">
        <v>246</v>
      </c>
      <c r="Q15" s="75" t="s">
        <v>247</v>
      </c>
      <c r="R15" s="79" t="s">
        <v>251</v>
      </c>
      <c r="S15" s="75" t="s">
        <v>328</v>
      </c>
      <c r="T15" s="82">
        <f t="shared" si="4"/>
        <v>264808.99999951461</v>
      </c>
    </row>
    <row r="16" spans="1:20" ht="25.5">
      <c r="A16" s="123">
        <v>14</v>
      </c>
      <c r="B16" s="52">
        <v>537</v>
      </c>
      <c r="C16" s="52">
        <v>603</v>
      </c>
      <c r="D16" s="51" t="s">
        <v>16</v>
      </c>
      <c r="E16" s="124" t="s">
        <v>30</v>
      </c>
      <c r="F16" s="118">
        <v>0</v>
      </c>
      <c r="G16" s="111">
        <v>72366165665</v>
      </c>
      <c r="H16" s="119">
        <f t="shared" si="0"/>
        <v>72366165665</v>
      </c>
      <c r="I16" s="129">
        <v>273276.83500000002</v>
      </c>
      <c r="J16" s="112">
        <v>263222</v>
      </c>
      <c r="K16" s="111">
        <f t="shared" si="1"/>
        <v>71932475062.37001</v>
      </c>
      <c r="L16" s="130">
        <f t="shared" si="2"/>
        <v>-433690602.62998962</v>
      </c>
      <c r="M16" s="129">
        <v>331199.28568579751</v>
      </c>
      <c r="N16" s="112">
        <v>238326</v>
      </c>
      <c r="O16" s="119">
        <f t="shared" si="3"/>
        <v>78933400960.353378</v>
      </c>
      <c r="P16" s="78" t="s">
        <v>246</v>
      </c>
      <c r="Q16" s="75" t="s">
        <v>247</v>
      </c>
      <c r="R16" s="79" t="s">
        <v>251</v>
      </c>
      <c r="S16" s="75" t="s">
        <v>329</v>
      </c>
      <c r="T16" s="82">
        <f t="shared" si="4"/>
        <v>264809.00097148737</v>
      </c>
    </row>
    <row r="17" spans="1:20" ht="25.5">
      <c r="A17" s="123">
        <v>15</v>
      </c>
      <c r="B17" s="52">
        <v>538</v>
      </c>
      <c r="C17" s="52">
        <v>604</v>
      </c>
      <c r="D17" s="51" t="s">
        <v>16</v>
      </c>
      <c r="E17" s="124" t="s">
        <v>31</v>
      </c>
      <c r="F17" s="118">
        <v>0</v>
      </c>
      <c r="G17" s="111">
        <v>28755279093</v>
      </c>
      <c r="H17" s="119">
        <f t="shared" si="0"/>
        <v>28755279093</v>
      </c>
      <c r="I17" s="129">
        <v>108588.75</v>
      </c>
      <c r="J17" s="112">
        <v>263222</v>
      </c>
      <c r="K17" s="111">
        <f t="shared" si="1"/>
        <v>28582947952.5</v>
      </c>
      <c r="L17" s="130">
        <f t="shared" si="2"/>
        <v>-172331140.5</v>
      </c>
      <c r="M17" s="129">
        <v>131604.70199939792</v>
      </c>
      <c r="N17" s="112">
        <v>238326</v>
      </c>
      <c r="O17" s="119">
        <f t="shared" si="3"/>
        <v>31364822208.708508</v>
      </c>
      <c r="P17" s="78" t="s">
        <v>246</v>
      </c>
      <c r="Q17" s="75" t="s">
        <v>247</v>
      </c>
      <c r="R17" s="79" t="s">
        <v>251</v>
      </c>
      <c r="S17" s="75" t="s">
        <v>330</v>
      </c>
      <c r="T17" s="82">
        <f t="shared" si="4"/>
        <v>264809.00731429359</v>
      </c>
    </row>
    <row r="18" spans="1:20" ht="25.5">
      <c r="A18" s="123">
        <v>16</v>
      </c>
      <c r="B18" s="52">
        <v>539</v>
      </c>
      <c r="C18" s="52">
        <v>605</v>
      </c>
      <c r="D18" s="51" t="s">
        <v>16</v>
      </c>
      <c r="E18" s="124" t="s">
        <v>32</v>
      </c>
      <c r="F18" s="118">
        <v>0</v>
      </c>
      <c r="G18" s="111">
        <v>98278881941</v>
      </c>
      <c r="H18" s="119">
        <f t="shared" si="0"/>
        <v>98278881941</v>
      </c>
      <c r="I18" s="129">
        <v>371131.2</v>
      </c>
      <c r="J18" s="112">
        <v>263222</v>
      </c>
      <c r="K18" s="111">
        <f t="shared" si="1"/>
        <v>97689896726.400009</v>
      </c>
      <c r="L18" s="130">
        <f t="shared" si="2"/>
        <v>-588985214.59999084</v>
      </c>
      <c r="M18" s="129">
        <v>449794.393790139</v>
      </c>
      <c r="N18" s="112">
        <v>238326</v>
      </c>
      <c r="O18" s="119">
        <f t="shared" si="3"/>
        <v>107197698694.42867</v>
      </c>
      <c r="P18" s="78" t="s">
        <v>246</v>
      </c>
      <c r="Q18" s="75" t="s">
        <v>247</v>
      </c>
      <c r="R18" s="79" t="s">
        <v>249</v>
      </c>
      <c r="S18" s="75" t="s">
        <v>331</v>
      </c>
      <c r="T18" s="82">
        <f t="shared" si="4"/>
        <v>264809.00000053889</v>
      </c>
    </row>
    <row r="19" spans="1:20" ht="38.25">
      <c r="A19" s="123">
        <v>17</v>
      </c>
      <c r="B19" s="52">
        <v>540</v>
      </c>
      <c r="C19" s="52">
        <v>606</v>
      </c>
      <c r="D19" s="51" t="s">
        <v>16</v>
      </c>
      <c r="E19" s="124" t="s">
        <v>33</v>
      </c>
      <c r="F19" s="118">
        <v>0</v>
      </c>
      <c r="G19" s="111">
        <v>317784066930</v>
      </c>
      <c r="H19" s="119">
        <f t="shared" si="0"/>
        <v>317784066930</v>
      </c>
      <c r="I19" s="129">
        <v>1200050.1000000001</v>
      </c>
      <c r="J19" s="112">
        <v>263222</v>
      </c>
      <c r="K19" s="111">
        <f t="shared" si="1"/>
        <v>315879587422.20001</v>
      </c>
      <c r="L19" s="130">
        <f t="shared" si="2"/>
        <v>-1904479507.7999878</v>
      </c>
      <c r="M19" s="129">
        <v>1454406.9785760283</v>
      </c>
      <c r="N19" s="112">
        <v>238326</v>
      </c>
      <c r="O19" s="119">
        <f t="shared" si="3"/>
        <v>346622997576.11053</v>
      </c>
      <c r="P19" s="78" t="s">
        <v>246</v>
      </c>
      <c r="Q19" s="75" t="s">
        <v>247</v>
      </c>
      <c r="R19" s="79" t="s">
        <v>257</v>
      </c>
      <c r="S19" s="75" t="s">
        <v>332</v>
      </c>
      <c r="T19" s="82">
        <f t="shared" si="4"/>
        <v>264808.99999924999</v>
      </c>
    </row>
    <row r="20" spans="1:20" ht="38.25">
      <c r="A20" s="123">
        <v>18</v>
      </c>
      <c r="B20" s="52">
        <v>541</v>
      </c>
      <c r="C20" s="52">
        <v>607</v>
      </c>
      <c r="D20" s="51" t="s">
        <v>16</v>
      </c>
      <c r="E20" s="124" t="s">
        <v>34</v>
      </c>
      <c r="F20" s="118">
        <v>0</v>
      </c>
      <c r="G20" s="111">
        <v>604850236900</v>
      </c>
      <c r="H20" s="119">
        <f t="shared" si="0"/>
        <v>604850236900</v>
      </c>
      <c r="I20" s="129">
        <v>2284100</v>
      </c>
      <c r="J20" s="112">
        <v>263222</v>
      </c>
      <c r="K20" s="111">
        <f t="shared" si="1"/>
        <v>601225370200</v>
      </c>
      <c r="L20" s="130">
        <f t="shared" si="2"/>
        <v>-3624866700</v>
      </c>
      <c r="M20" s="129">
        <v>2768226.9096644432</v>
      </c>
      <c r="N20" s="112">
        <v>238326</v>
      </c>
      <c r="O20" s="119">
        <f t="shared" si="3"/>
        <v>659740446472.68811</v>
      </c>
      <c r="P20" s="78" t="s">
        <v>246</v>
      </c>
      <c r="Q20" s="75" t="s">
        <v>247</v>
      </c>
      <c r="R20" s="79" t="s">
        <v>249</v>
      </c>
      <c r="S20" s="75" t="s">
        <v>280</v>
      </c>
      <c r="T20" s="82">
        <f t="shared" si="4"/>
        <v>264809</v>
      </c>
    </row>
    <row r="21" spans="1:20" ht="38.25">
      <c r="A21" s="123">
        <v>19</v>
      </c>
      <c r="B21" s="52">
        <v>542</v>
      </c>
      <c r="C21" s="52">
        <v>608</v>
      </c>
      <c r="D21" s="51" t="s">
        <v>16</v>
      </c>
      <c r="E21" s="124" t="s">
        <v>35</v>
      </c>
      <c r="F21" s="118">
        <v>0</v>
      </c>
      <c r="G21" s="111">
        <v>346661461900</v>
      </c>
      <c r="H21" s="119">
        <f t="shared" si="0"/>
        <v>346661461900</v>
      </c>
      <c r="I21" s="129">
        <v>1309100</v>
      </c>
      <c r="J21" s="112">
        <v>263222</v>
      </c>
      <c r="K21" s="111">
        <f t="shared" si="1"/>
        <v>344583920200</v>
      </c>
      <c r="L21" s="130">
        <f t="shared" si="2"/>
        <v>-2077541700</v>
      </c>
      <c r="M21" s="129">
        <v>1586570.5737234459</v>
      </c>
      <c r="N21" s="112">
        <v>238326</v>
      </c>
      <c r="O21" s="119">
        <f t="shared" si="3"/>
        <v>378121018553.21399</v>
      </c>
      <c r="P21" s="78" t="s">
        <v>246</v>
      </c>
      <c r="Q21" s="75" t="s">
        <v>247</v>
      </c>
      <c r="R21" s="79" t="s">
        <v>249</v>
      </c>
      <c r="S21" s="75" t="s">
        <v>281</v>
      </c>
      <c r="T21" s="82">
        <f t="shared" si="4"/>
        <v>264809</v>
      </c>
    </row>
    <row r="22" spans="1:20" ht="38.25">
      <c r="A22" s="123">
        <v>20</v>
      </c>
      <c r="B22" s="52">
        <v>543</v>
      </c>
      <c r="C22" s="52">
        <v>609</v>
      </c>
      <c r="D22" s="51" t="s">
        <v>16</v>
      </c>
      <c r="E22" s="124" t="s">
        <v>36</v>
      </c>
      <c r="F22" s="118">
        <v>0</v>
      </c>
      <c r="G22" s="111">
        <v>711826452675</v>
      </c>
      <c r="H22" s="119">
        <f t="shared" si="0"/>
        <v>711826452675</v>
      </c>
      <c r="I22" s="129">
        <v>2688075</v>
      </c>
      <c r="J22" s="112">
        <v>263222</v>
      </c>
      <c r="K22" s="111">
        <f t="shared" si="1"/>
        <v>707560477650</v>
      </c>
      <c r="L22" s="130">
        <f t="shared" si="2"/>
        <v>-4265975025</v>
      </c>
      <c r="M22" s="129">
        <v>3257826.5181893297</v>
      </c>
      <c r="N22" s="112">
        <v>238326</v>
      </c>
      <c r="O22" s="119">
        <f t="shared" si="3"/>
        <v>776424762773.99023</v>
      </c>
      <c r="P22" s="78" t="s">
        <v>246</v>
      </c>
      <c r="Q22" s="75" t="s">
        <v>247</v>
      </c>
      <c r="R22" s="79" t="s">
        <v>249</v>
      </c>
      <c r="S22" s="75" t="s">
        <v>282</v>
      </c>
      <c r="T22" s="82">
        <f t="shared" si="4"/>
        <v>264809</v>
      </c>
    </row>
    <row r="23" spans="1:20" ht="25.5">
      <c r="A23" s="123">
        <v>21</v>
      </c>
      <c r="B23" s="52">
        <v>938</v>
      </c>
      <c r="C23" s="52">
        <v>1210</v>
      </c>
      <c r="D23" s="53" t="s">
        <v>80</v>
      </c>
      <c r="E23" s="124" t="s">
        <v>81</v>
      </c>
      <c r="F23" s="118">
        <v>0</v>
      </c>
      <c r="G23" s="111">
        <v>221293837380</v>
      </c>
      <c r="H23" s="119">
        <f t="shared" si="0"/>
        <v>221293837380</v>
      </c>
      <c r="I23" s="129">
        <v>835673.4</v>
      </c>
      <c r="J23" s="112">
        <v>263222</v>
      </c>
      <c r="K23" s="111">
        <f t="shared" si="1"/>
        <v>219967623694.80002</v>
      </c>
      <c r="L23" s="130">
        <f t="shared" si="2"/>
        <v>-1326213685.1999817</v>
      </c>
      <c r="M23" s="129">
        <v>1012798.7362947237</v>
      </c>
      <c r="N23" s="112">
        <v>238326</v>
      </c>
      <c r="O23" s="119">
        <f t="shared" si="3"/>
        <v>241376271626.17633</v>
      </c>
      <c r="P23" s="78" t="s">
        <v>246</v>
      </c>
      <c r="Q23" s="75" t="s">
        <v>247</v>
      </c>
      <c r="R23" s="79" t="s">
        <v>257</v>
      </c>
      <c r="S23" s="75" t="s">
        <v>283</v>
      </c>
      <c r="T23" s="82">
        <f t="shared" si="4"/>
        <v>264808.99999928201</v>
      </c>
    </row>
    <row r="24" spans="1:20" ht="38.25">
      <c r="A24" s="123">
        <v>22</v>
      </c>
      <c r="B24" s="52">
        <v>546</v>
      </c>
      <c r="C24" s="52">
        <v>940</v>
      </c>
      <c r="D24" s="53" t="s">
        <v>16</v>
      </c>
      <c r="E24" s="124" t="s">
        <v>37</v>
      </c>
      <c r="F24" s="118">
        <v>0</v>
      </c>
      <c r="G24" s="111">
        <v>31643857240</v>
      </c>
      <c r="H24" s="119">
        <f t="shared" si="0"/>
        <v>31643857240</v>
      </c>
      <c r="I24" s="129">
        <v>119496.91</v>
      </c>
      <c r="J24" s="112">
        <v>263222</v>
      </c>
      <c r="K24" s="111">
        <f t="shared" si="1"/>
        <v>31454215644.02</v>
      </c>
      <c r="L24" s="130">
        <f t="shared" si="2"/>
        <v>-189641595.97999954</v>
      </c>
      <c r="M24" s="129">
        <v>142350.09831700264</v>
      </c>
      <c r="N24" s="112">
        <v>238326</v>
      </c>
      <c r="O24" s="119">
        <f t="shared" si="3"/>
        <v>33925729531.497971</v>
      </c>
      <c r="P24" s="78" t="s">
        <v>246</v>
      </c>
      <c r="Q24" s="75" t="s">
        <v>247</v>
      </c>
      <c r="R24" s="79" t="s">
        <v>249</v>
      </c>
      <c r="S24" s="75" t="s">
        <v>284</v>
      </c>
      <c r="T24" s="82">
        <f t="shared" si="4"/>
        <v>264808.99999841</v>
      </c>
    </row>
    <row r="25" spans="1:20" ht="38.25">
      <c r="A25" s="123">
        <v>23</v>
      </c>
      <c r="B25" s="52">
        <v>547</v>
      </c>
      <c r="C25" s="52">
        <v>941</v>
      </c>
      <c r="D25" s="51" t="s">
        <v>16</v>
      </c>
      <c r="E25" s="124" t="s">
        <v>38</v>
      </c>
      <c r="F25" s="118">
        <v>0</v>
      </c>
      <c r="G25" s="111">
        <v>952109486581</v>
      </c>
      <c r="H25" s="119">
        <f t="shared" si="0"/>
        <v>952109486581</v>
      </c>
      <c r="I25" s="129">
        <v>3595457.43</v>
      </c>
      <c r="J25" s="112">
        <v>263222</v>
      </c>
      <c r="K25" s="111">
        <f t="shared" si="1"/>
        <v>946403495639.46008</v>
      </c>
      <c r="L25" s="130">
        <f t="shared" si="2"/>
        <v>-5705990941.539917</v>
      </c>
      <c r="M25" s="129">
        <v>4283070.7392776739</v>
      </c>
      <c r="N25" s="112">
        <v>238326</v>
      </c>
      <c r="O25" s="119">
        <f t="shared" si="3"/>
        <v>1020767117009.0909</v>
      </c>
      <c r="P25" s="78" t="s">
        <v>246</v>
      </c>
      <c r="Q25" s="75" t="s">
        <v>247</v>
      </c>
      <c r="R25" s="79" t="s">
        <v>249</v>
      </c>
      <c r="S25" s="75" t="s">
        <v>285</v>
      </c>
      <c r="T25" s="82">
        <f t="shared" si="4"/>
        <v>264809.00000003615</v>
      </c>
    </row>
    <row r="26" spans="1:20" ht="38.25">
      <c r="A26" s="123">
        <v>24</v>
      </c>
      <c r="B26" s="52">
        <v>548</v>
      </c>
      <c r="C26" s="52">
        <v>942</v>
      </c>
      <c r="D26" s="51" t="s">
        <v>16</v>
      </c>
      <c r="E26" s="124" t="s">
        <v>39</v>
      </c>
      <c r="F26" s="118">
        <v>0</v>
      </c>
      <c r="G26" s="111">
        <v>305420108240</v>
      </c>
      <c r="H26" s="119">
        <f t="shared" si="0"/>
        <v>305420108240</v>
      </c>
      <c r="I26" s="129">
        <v>1153360</v>
      </c>
      <c r="J26" s="112">
        <v>263222</v>
      </c>
      <c r="K26" s="111">
        <f t="shared" si="1"/>
        <v>303589725920</v>
      </c>
      <c r="L26" s="130">
        <f t="shared" si="2"/>
        <v>-1830382320</v>
      </c>
      <c r="M26" s="129">
        <v>1373934.3502262793</v>
      </c>
      <c r="N26" s="112">
        <v>238326</v>
      </c>
      <c r="O26" s="119">
        <f t="shared" si="3"/>
        <v>327444277952.02826</v>
      </c>
      <c r="P26" s="78" t="s">
        <v>246</v>
      </c>
      <c r="Q26" s="75" t="s">
        <v>247</v>
      </c>
      <c r="R26" s="79" t="s">
        <v>249</v>
      </c>
      <c r="S26" s="75" t="s">
        <v>286</v>
      </c>
      <c r="T26" s="82">
        <f t="shared" si="4"/>
        <v>264809</v>
      </c>
    </row>
    <row r="27" spans="1:20" ht="25.5">
      <c r="A27" s="123">
        <v>25</v>
      </c>
      <c r="B27" s="52">
        <v>549</v>
      </c>
      <c r="C27" s="52">
        <v>943</v>
      </c>
      <c r="D27" s="51" t="s">
        <v>16</v>
      </c>
      <c r="E27" s="124" t="s">
        <v>40</v>
      </c>
      <c r="F27" s="118">
        <v>0</v>
      </c>
      <c r="G27" s="111">
        <v>856203319761</v>
      </c>
      <c r="H27" s="119">
        <f t="shared" si="0"/>
        <v>856203319761</v>
      </c>
      <c r="I27" s="129">
        <v>3233286.33</v>
      </c>
      <c r="J27" s="112">
        <v>263222</v>
      </c>
      <c r="K27" s="111">
        <f t="shared" si="1"/>
        <v>851072094355.26001</v>
      </c>
      <c r="L27" s="130">
        <f t="shared" si="2"/>
        <v>-5131225405.7399902</v>
      </c>
      <c r="M27" s="129">
        <v>3851636.221911686</v>
      </c>
      <c r="N27" s="112">
        <v>238326</v>
      </c>
      <c r="O27" s="119">
        <f t="shared" si="3"/>
        <v>917945054223.32446</v>
      </c>
      <c r="P27" s="78" t="s">
        <v>246</v>
      </c>
      <c r="Q27" s="75" t="s">
        <v>247</v>
      </c>
      <c r="R27" s="79" t="s">
        <v>249</v>
      </c>
      <c r="S27" s="75" t="s">
        <v>287</v>
      </c>
      <c r="T27" s="82">
        <f t="shared" si="4"/>
        <v>264809.00000000926</v>
      </c>
    </row>
    <row r="28" spans="1:20" ht="25.5">
      <c r="A28" s="123">
        <v>26</v>
      </c>
      <c r="B28" s="52">
        <v>550</v>
      </c>
      <c r="C28" s="52">
        <v>948</v>
      </c>
      <c r="D28" s="51" t="s">
        <v>16</v>
      </c>
      <c r="E28" s="124" t="s">
        <v>41</v>
      </c>
      <c r="F28" s="118">
        <v>0</v>
      </c>
      <c r="G28" s="111">
        <v>262044841567</v>
      </c>
      <c r="H28" s="119">
        <f t="shared" si="0"/>
        <v>262044841567</v>
      </c>
      <c r="I28" s="129">
        <v>989561.69</v>
      </c>
      <c r="J28" s="112">
        <v>263222</v>
      </c>
      <c r="K28" s="111">
        <f t="shared" si="1"/>
        <v>260474407165.17999</v>
      </c>
      <c r="L28" s="130">
        <f t="shared" si="2"/>
        <v>-1570434401.8200073</v>
      </c>
      <c r="M28" s="129">
        <v>1178810.4300122848</v>
      </c>
      <c r="N28" s="112">
        <v>238326</v>
      </c>
      <c r="O28" s="119">
        <f t="shared" si="3"/>
        <v>280941174543.10779</v>
      </c>
      <c r="P28" s="78" t="s">
        <v>246</v>
      </c>
      <c r="Q28" s="75" t="s">
        <v>247</v>
      </c>
      <c r="R28" s="79" t="s">
        <v>256</v>
      </c>
      <c r="S28" s="75" t="s">
        <v>288</v>
      </c>
      <c r="T28" s="82">
        <f t="shared" si="4"/>
        <v>264808.99999978777</v>
      </c>
    </row>
    <row r="29" spans="1:20" ht="38.25">
      <c r="A29" s="123">
        <v>27</v>
      </c>
      <c r="B29" s="52">
        <v>551</v>
      </c>
      <c r="C29" s="52">
        <v>949</v>
      </c>
      <c r="D29" s="51" t="s">
        <v>16</v>
      </c>
      <c r="E29" s="124" t="s">
        <v>42</v>
      </c>
      <c r="F29" s="118">
        <v>0</v>
      </c>
      <c r="G29" s="111">
        <v>482137746300</v>
      </c>
      <c r="H29" s="119">
        <f t="shared" si="0"/>
        <v>482137746300</v>
      </c>
      <c r="I29" s="129">
        <v>1820700</v>
      </c>
      <c r="J29" s="112">
        <v>263222</v>
      </c>
      <c r="K29" s="111">
        <f t="shared" si="1"/>
        <v>479248295400</v>
      </c>
      <c r="L29" s="130">
        <f t="shared" si="2"/>
        <v>-2889450900</v>
      </c>
      <c r="M29" s="129">
        <v>2168899.7983777719</v>
      </c>
      <c r="N29" s="112">
        <v>238326</v>
      </c>
      <c r="O29" s="119">
        <f t="shared" si="3"/>
        <v>516905213348.18085</v>
      </c>
      <c r="P29" s="78" t="s">
        <v>246</v>
      </c>
      <c r="Q29" s="75" t="s">
        <v>247</v>
      </c>
      <c r="R29" s="79" t="s">
        <v>249</v>
      </c>
      <c r="S29" s="75" t="s">
        <v>289</v>
      </c>
      <c r="T29" s="82">
        <f t="shared" si="4"/>
        <v>264809</v>
      </c>
    </row>
    <row r="30" spans="1:20" ht="38.25">
      <c r="A30" s="123">
        <v>28</v>
      </c>
      <c r="B30" s="52">
        <v>552</v>
      </c>
      <c r="C30" s="52">
        <v>951</v>
      </c>
      <c r="D30" s="51" t="s">
        <v>16</v>
      </c>
      <c r="E30" s="124" t="s">
        <v>43</v>
      </c>
      <c r="F30" s="118">
        <v>0</v>
      </c>
      <c r="G30" s="111">
        <v>83414835000</v>
      </c>
      <c r="H30" s="119">
        <f t="shared" si="0"/>
        <v>83414835000</v>
      </c>
      <c r="I30" s="129">
        <v>315000</v>
      </c>
      <c r="J30" s="112">
        <v>263222</v>
      </c>
      <c r="K30" s="111">
        <f t="shared" si="1"/>
        <v>82914930000</v>
      </c>
      <c r="L30" s="130">
        <f t="shared" si="2"/>
        <v>-499905000</v>
      </c>
      <c r="M30" s="129">
        <v>375242.17965013353</v>
      </c>
      <c r="N30" s="112">
        <v>238326</v>
      </c>
      <c r="O30" s="119">
        <f t="shared" si="3"/>
        <v>89429967707.297729</v>
      </c>
      <c r="P30" s="78" t="s">
        <v>246</v>
      </c>
      <c r="Q30" s="75" t="s">
        <v>247</v>
      </c>
      <c r="R30" s="79" t="s">
        <v>249</v>
      </c>
      <c r="S30" s="75" t="s">
        <v>290</v>
      </c>
      <c r="T30" s="82">
        <f t="shared" si="4"/>
        <v>264809</v>
      </c>
    </row>
    <row r="31" spans="1:20" ht="25.5">
      <c r="A31" s="123">
        <v>29</v>
      </c>
      <c r="B31" s="52">
        <v>552</v>
      </c>
      <c r="C31" s="52">
        <v>951</v>
      </c>
      <c r="D31" s="51" t="s">
        <v>16</v>
      </c>
      <c r="E31" s="124" t="s">
        <v>44</v>
      </c>
      <c r="F31" s="118">
        <v>0</v>
      </c>
      <c r="G31" s="111">
        <v>47665620000</v>
      </c>
      <c r="H31" s="119">
        <f t="shared" si="0"/>
        <v>47665620000</v>
      </c>
      <c r="I31" s="129">
        <v>180000</v>
      </c>
      <c r="J31" s="112">
        <v>263222</v>
      </c>
      <c r="K31" s="111">
        <f t="shared" si="1"/>
        <v>47379960000</v>
      </c>
      <c r="L31" s="130">
        <f t="shared" si="2"/>
        <v>-285660000</v>
      </c>
      <c r="M31" s="129">
        <v>214424.10265721916</v>
      </c>
      <c r="N31" s="112">
        <v>238326</v>
      </c>
      <c r="O31" s="119">
        <f t="shared" si="3"/>
        <v>51102838689.884415</v>
      </c>
      <c r="P31" s="78" t="s">
        <v>246</v>
      </c>
      <c r="Q31" s="75" t="s">
        <v>247</v>
      </c>
      <c r="R31" s="79" t="s">
        <v>249</v>
      </c>
      <c r="S31" s="75" t="s">
        <v>290</v>
      </c>
      <c r="T31" s="82">
        <f t="shared" si="4"/>
        <v>264809</v>
      </c>
    </row>
    <row r="32" spans="1:20" ht="25.5">
      <c r="A32" s="123">
        <v>30</v>
      </c>
      <c r="B32" s="52">
        <v>553</v>
      </c>
      <c r="C32" s="52">
        <v>953</v>
      </c>
      <c r="D32" s="51" t="s">
        <v>16</v>
      </c>
      <c r="E32" s="124" t="s">
        <v>45</v>
      </c>
      <c r="F32" s="118">
        <v>0</v>
      </c>
      <c r="G32" s="111">
        <v>50446114500</v>
      </c>
      <c r="H32" s="119">
        <f t="shared" si="0"/>
        <v>50446114500</v>
      </c>
      <c r="I32" s="129">
        <v>190500</v>
      </c>
      <c r="J32" s="112">
        <v>263222</v>
      </c>
      <c r="K32" s="111">
        <f t="shared" si="1"/>
        <v>50143791000</v>
      </c>
      <c r="L32" s="130">
        <f t="shared" si="2"/>
        <v>-302323500</v>
      </c>
      <c r="M32" s="129">
        <v>226932.17531222361</v>
      </c>
      <c r="N32" s="112">
        <v>238326</v>
      </c>
      <c r="O32" s="119">
        <f t="shared" si="3"/>
        <v>54083837613.461006</v>
      </c>
      <c r="P32" s="78" t="s">
        <v>246</v>
      </c>
      <c r="Q32" s="75" t="s">
        <v>247</v>
      </c>
      <c r="R32" s="79" t="s">
        <v>253</v>
      </c>
      <c r="S32" s="75" t="s">
        <v>416</v>
      </c>
      <c r="T32" s="82">
        <f t="shared" si="4"/>
        <v>264809</v>
      </c>
    </row>
    <row r="33" spans="1:20" ht="25.5">
      <c r="A33" s="123">
        <v>31</v>
      </c>
      <c r="B33" s="52">
        <v>553</v>
      </c>
      <c r="C33" s="52">
        <v>953</v>
      </c>
      <c r="D33" s="51" t="s">
        <v>16</v>
      </c>
      <c r="E33" s="124" t="s">
        <v>46</v>
      </c>
      <c r="F33" s="118">
        <v>0</v>
      </c>
      <c r="G33" s="111">
        <v>102335438050</v>
      </c>
      <c r="H33" s="119">
        <f t="shared" si="0"/>
        <v>102335438050</v>
      </c>
      <c r="I33" s="129">
        <v>386450</v>
      </c>
      <c r="J33" s="112">
        <v>263222</v>
      </c>
      <c r="K33" s="111">
        <f t="shared" si="1"/>
        <v>101722141900</v>
      </c>
      <c r="L33" s="130">
        <f t="shared" si="2"/>
        <v>-613296150</v>
      </c>
      <c r="M33" s="129">
        <v>460356.63595490187</v>
      </c>
      <c r="N33" s="112">
        <v>238326</v>
      </c>
      <c r="O33" s="119">
        <f t="shared" si="3"/>
        <v>109714955620.58794</v>
      </c>
      <c r="P33" s="78" t="s">
        <v>246</v>
      </c>
      <c r="Q33" s="75" t="s">
        <v>247</v>
      </c>
      <c r="R33" s="79" t="s">
        <v>250</v>
      </c>
      <c r="S33" s="75" t="s">
        <v>416</v>
      </c>
      <c r="T33" s="82">
        <f t="shared" si="4"/>
        <v>264809</v>
      </c>
    </row>
    <row r="34" spans="1:20" ht="25.5">
      <c r="A34" s="123">
        <v>32</v>
      </c>
      <c r="B34" s="52">
        <v>553</v>
      </c>
      <c r="C34" s="52">
        <v>953</v>
      </c>
      <c r="D34" s="51" t="s">
        <v>16</v>
      </c>
      <c r="E34" s="124" t="s">
        <v>47</v>
      </c>
      <c r="F34" s="118">
        <v>0</v>
      </c>
      <c r="G34" s="111">
        <v>83552800489</v>
      </c>
      <c r="H34" s="119">
        <f t="shared" si="0"/>
        <v>83552800489</v>
      </c>
      <c r="I34" s="129">
        <v>315521</v>
      </c>
      <c r="J34" s="112">
        <v>263222</v>
      </c>
      <c r="K34" s="111">
        <f t="shared" si="1"/>
        <v>83052068662</v>
      </c>
      <c r="L34" s="130">
        <f t="shared" si="2"/>
        <v>-500731827</v>
      </c>
      <c r="M34" s="129">
        <v>375862.81830282469</v>
      </c>
      <c r="N34" s="112">
        <v>238326</v>
      </c>
      <c r="O34" s="119">
        <f t="shared" si="3"/>
        <v>89577882034.838989</v>
      </c>
      <c r="P34" s="78" t="s">
        <v>246</v>
      </c>
      <c r="Q34" s="75" t="s">
        <v>247</v>
      </c>
      <c r="R34" s="79" t="s">
        <v>401</v>
      </c>
      <c r="S34" s="75" t="s">
        <v>416</v>
      </c>
      <c r="T34" s="82">
        <f t="shared" si="4"/>
        <v>264809</v>
      </c>
    </row>
    <row r="35" spans="1:20" ht="25.5">
      <c r="A35" s="123">
        <v>33</v>
      </c>
      <c r="B35" s="52">
        <v>554</v>
      </c>
      <c r="C35" s="52">
        <v>1019</v>
      </c>
      <c r="D35" s="51" t="s">
        <v>16</v>
      </c>
      <c r="E35" s="124" t="s">
        <v>50</v>
      </c>
      <c r="F35" s="118">
        <v>0</v>
      </c>
      <c r="G35" s="111">
        <v>63163143031</v>
      </c>
      <c r="H35" s="119">
        <f t="shared" ref="H35:H66" si="5">G35-F35</f>
        <v>63163143031</v>
      </c>
      <c r="I35" s="129">
        <v>238523.4</v>
      </c>
      <c r="J35" s="112">
        <v>263222</v>
      </c>
      <c r="K35" s="111">
        <f t="shared" ref="K35:K65" si="6">I35*J35</f>
        <v>62784606394.799995</v>
      </c>
      <c r="L35" s="130">
        <f t="shared" ref="L35:L66" si="7">K35-H35</f>
        <v>-378536636.20000458</v>
      </c>
      <c r="M35" s="129">
        <v>288821.7970746475</v>
      </c>
      <c r="N35" s="112">
        <v>238326</v>
      </c>
      <c r="O35" s="119">
        <f t="shared" ref="O35:O66" si="8">N35*M35</f>
        <v>68833743609.612442</v>
      </c>
      <c r="P35" s="78" t="s">
        <v>246</v>
      </c>
      <c r="Q35" s="75" t="s">
        <v>247</v>
      </c>
      <c r="R35" s="79" t="s">
        <v>256</v>
      </c>
      <c r="S35" s="75" t="s">
        <v>293</v>
      </c>
      <c r="T35" s="82">
        <f t="shared" ref="T35:T66" si="9">H35/I35</f>
        <v>264809.00000167696</v>
      </c>
    </row>
    <row r="36" spans="1:20" ht="38.25">
      <c r="A36" s="123">
        <v>34</v>
      </c>
      <c r="B36" s="52">
        <v>555</v>
      </c>
      <c r="C36" s="52">
        <v>1021</v>
      </c>
      <c r="D36" s="51" t="s">
        <v>16</v>
      </c>
      <c r="E36" s="124" t="s">
        <v>51</v>
      </c>
      <c r="F36" s="118">
        <v>0</v>
      </c>
      <c r="G36" s="111">
        <v>776255779939</v>
      </c>
      <c r="H36" s="119">
        <f t="shared" si="5"/>
        <v>776255779939</v>
      </c>
      <c r="I36" s="129">
        <v>2931379.9</v>
      </c>
      <c r="J36" s="112">
        <v>263222</v>
      </c>
      <c r="K36" s="111">
        <f t="shared" si="6"/>
        <v>771603680037.79993</v>
      </c>
      <c r="L36" s="130">
        <f t="shared" si="7"/>
        <v>-4652099901.2000732</v>
      </c>
      <c r="M36" s="129">
        <v>3549531.8724557022</v>
      </c>
      <c r="N36" s="112">
        <v>238326</v>
      </c>
      <c r="O36" s="119">
        <f t="shared" si="8"/>
        <v>845945733034.87769</v>
      </c>
      <c r="P36" s="78" t="s">
        <v>246</v>
      </c>
      <c r="Q36" s="75" t="s">
        <v>247</v>
      </c>
      <c r="R36" s="79" t="s">
        <v>249</v>
      </c>
      <c r="S36" s="75" t="s">
        <v>294</v>
      </c>
      <c r="T36" s="82">
        <f t="shared" si="9"/>
        <v>264808.99999996589</v>
      </c>
    </row>
    <row r="37" spans="1:20" ht="25.5">
      <c r="A37" s="123">
        <v>35</v>
      </c>
      <c r="B37" s="52">
        <v>556</v>
      </c>
      <c r="C37" s="52">
        <v>1034</v>
      </c>
      <c r="D37" s="51" t="s">
        <v>16</v>
      </c>
      <c r="E37" s="124" t="s">
        <v>52</v>
      </c>
      <c r="F37" s="118">
        <v>0</v>
      </c>
      <c r="G37" s="111">
        <v>243020356594</v>
      </c>
      <c r="H37" s="119">
        <f t="shared" si="5"/>
        <v>243020356594</v>
      </c>
      <c r="I37" s="129">
        <v>917719.4</v>
      </c>
      <c r="J37" s="112">
        <v>263222</v>
      </c>
      <c r="K37" s="111">
        <f t="shared" si="6"/>
        <v>241563935906.80002</v>
      </c>
      <c r="L37" s="130">
        <f t="shared" si="7"/>
        <v>-1456420687.1999817</v>
      </c>
      <c r="M37" s="129">
        <v>1111242.6131703106</v>
      </c>
      <c r="N37" s="112">
        <v>238326</v>
      </c>
      <c r="O37" s="119">
        <f t="shared" si="8"/>
        <v>264838007026.42746</v>
      </c>
      <c r="P37" s="78" t="s">
        <v>246</v>
      </c>
      <c r="Q37" s="75" t="s">
        <v>247</v>
      </c>
      <c r="R37" s="79" t="s">
        <v>249</v>
      </c>
      <c r="S37" s="75" t="s">
        <v>295</v>
      </c>
      <c r="T37" s="82">
        <f t="shared" si="9"/>
        <v>264808.99999934621</v>
      </c>
    </row>
    <row r="38" spans="1:20" ht="25.5">
      <c r="A38" s="123">
        <v>36</v>
      </c>
      <c r="B38" s="52">
        <v>557</v>
      </c>
      <c r="C38" s="52">
        <v>1037</v>
      </c>
      <c r="D38" s="51" t="s">
        <v>16</v>
      </c>
      <c r="E38" s="124" t="s">
        <v>53</v>
      </c>
      <c r="F38" s="118">
        <v>0</v>
      </c>
      <c r="G38" s="111">
        <v>243054863855</v>
      </c>
      <c r="H38" s="119">
        <f t="shared" si="5"/>
        <v>243054863855</v>
      </c>
      <c r="I38" s="129">
        <v>917849.71</v>
      </c>
      <c r="J38" s="112">
        <v>263222</v>
      </c>
      <c r="K38" s="111">
        <f t="shared" si="6"/>
        <v>241598236365.62</v>
      </c>
      <c r="L38" s="130">
        <f t="shared" si="7"/>
        <v>-1456627489.3800049</v>
      </c>
      <c r="M38" s="129">
        <v>1111400.402168693</v>
      </c>
      <c r="N38" s="112">
        <v>238326</v>
      </c>
      <c r="O38" s="119">
        <f t="shared" si="8"/>
        <v>264875612247.25592</v>
      </c>
      <c r="P38" s="78" t="s">
        <v>246</v>
      </c>
      <c r="Q38" s="75" t="s">
        <v>247</v>
      </c>
      <c r="R38" s="79" t="s">
        <v>254</v>
      </c>
      <c r="S38" s="75" t="s">
        <v>333</v>
      </c>
      <c r="T38" s="82">
        <f t="shared" si="9"/>
        <v>264808.99999957508</v>
      </c>
    </row>
    <row r="39" spans="1:20" ht="38.25">
      <c r="A39" s="123">
        <v>37</v>
      </c>
      <c r="B39" s="52">
        <v>558</v>
      </c>
      <c r="C39" s="52">
        <v>1038</v>
      </c>
      <c r="D39" s="51" t="s">
        <v>16</v>
      </c>
      <c r="E39" s="124" t="s">
        <v>54</v>
      </c>
      <c r="F39" s="118">
        <v>0</v>
      </c>
      <c r="G39" s="111">
        <v>355000993757</v>
      </c>
      <c r="H39" s="119">
        <f t="shared" si="5"/>
        <v>355000993757</v>
      </c>
      <c r="I39" s="129">
        <v>1340592.6299999999</v>
      </c>
      <c r="J39" s="112">
        <v>263222</v>
      </c>
      <c r="K39" s="111">
        <f t="shared" si="6"/>
        <v>352873473253.85999</v>
      </c>
      <c r="L39" s="130">
        <f t="shared" si="7"/>
        <v>-2127520503.1400146</v>
      </c>
      <c r="M39" s="129">
        <v>1623288.8368253512</v>
      </c>
      <c r="N39" s="112">
        <v>238326</v>
      </c>
      <c r="O39" s="119">
        <f t="shared" si="8"/>
        <v>386871935325.23865</v>
      </c>
      <c r="P39" s="78" t="s">
        <v>246</v>
      </c>
      <c r="Q39" s="75" t="s">
        <v>247</v>
      </c>
      <c r="R39" s="79" t="s">
        <v>254</v>
      </c>
      <c r="S39" s="75" t="s">
        <v>334</v>
      </c>
      <c r="T39" s="82">
        <f t="shared" si="9"/>
        <v>264808.99999950023</v>
      </c>
    </row>
    <row r="40" spans="1:20" ht="38.25">
      <c r="A40" s="123">
        <v>38</v>
      </c>
      <c r="B40" s="52">
        <v>559</v>
      </c>
      <c r="C40" s="52">
        <v>1039</v>
      </c>
      <c r="D40" s="51" t="s">
        <v>16</v>
      </c>
      <c r="E40" s="124" t="s">
        <v>55</v>
      </c>
      <c r="F40" s="118">
        <v>0</v>
      </c>
      <c r="G40" s="111">
        <v>170404591500</v>
      </c>
      <c r="H40" s="119">
        <f t="shared" si="5"/>
        <v>170404591500</v>
      </c>
      <c r="I40" s="129">
        <v>643500</v>
      </c>
      <c r="J40" s="112">
        <v>263222</v>
      </c>
      <c r="K40" s="111">
        <f t="shared" si="6"/>
        <v>169383357000</v>
      </c>
      <c r="L40" s="130">
        <f t="shared" si="7"/>
        <v>-1021234500</v>
      </c>
      <c r="M40" s="129">
        <v>779197.45575291838</v>
      </c>
      <c r="N40" s="112">
        <v>238326</v>
      </c>
      <c r="O40" s="119">
        <f t="shared" si="8"/>
        <v>185703012839.77002</v>
      </c>
      <c r="P40" s="78" t="s">
        <v>246</v>
      </c>
      <c r="Q40" s="75" t="s">
        <v>247</v>
      </c>
      <c r="R40" s="79" t="s">
        <v>249</v>
      </c>
      <c r="S40" s="75" t="s">
        <v>298</v>
      </c>
      <c r="T40" s="82">
        <f t="shared" si="9"/>
        <v>264809</v>
      </c>
    </row>
    <row r="41" spans="1:20" ht="38.25">
      <c r="A41" s="123">
        <v>39</v>
      </c>
      <c r="B41" s="52">
        <v>560</v>
      </c>
      <c r="C41" s="52">
        <v>1040</v>
      </c>
      <c r="D41" s="51" t="s">
        <v>16</v>
      </c>
      <c r="E41" s="124" t="s">
        <v>56</v>
      </c>
      <c r="F41" s="118">
        <v>0</v>
      </c>
      <c r="G41" s="111">
        <v>66731868000</v>
      </c>
      <c r="H41" s="119">
        <f t="shared" si="5"/>
        <v>66731868000</v>
      </c>
      <c r="I41" s="129">
        <v>252000</v>
      </c>
      <c r="J41" s="112">
        <v>263222</v>
      </c>
      <c r="K41" s="111">
        <f t="shared" si="6"/>
        <v>66331944000</v>
      </c>
      <c r="L41" s="130">
        <f t="shared" si="7"/>
        <v>-399924000</v>
      </c>
      <c r="M41" s="129">
        <v>305140.26239275123</v>
      </c>
      <c r="N41" s="112">
        <v>238326</v>
      </c>
      <c r="O41" s="119">
        <f t="shared" si="8"/>
        <v>72722858175.014832</v>
      </c>
      <c r="P41" s="78" t="s">
        <v>246</v>
      </c>
      <c r="Q41" s="75" t="s">
        <v>247</v>
      </c>
      <c r="R41" s="79" t="s">
        <v>249</v>
      </c>
      <c r="S41" s="75" t="s">
        <v>299</v>
      </c>
      <c r="T41" s="82">
        <f t="shared" si="9"/>
        <v>264809</v>
      </c>
    </row>
    <row r="42" spans="1:20" ht="38.25">
      <c r="A42" s="123">
        <v>40</v>
      </c>
      <c r="B42" s="52">
        <v>561</v>
      </c>
      <c r="C42" s="52">
        <v>1047</v>
      </c>
      <c r="D42" s="51" t="s">
        <v>16</v>
      </c>
      <c r="E42" s="124" t="s">
        <v>57</v>
      </c>
      <c r="F42" s="118">
        <v>0</v>
      </c>
      <c r="G42" s="111">
        <v>286901620305</v>
      </c>
      <c r="H42" s="119">
        <f t="shared" si="5"/>
        <v>286901620305</v>
      </c>
      <c r="I42" s="129">
        <v>1083428.51</v>
      </c>
      <c r="J42" s="112">
        <v>263222</v>
      </c>
      <c r="K42" s="111">
        <f t="shared" si="6"/>
        <v>285182219259.22003</v>
      </c>
      <c r="L42" s="130">
        <f t="shared" si="7"/>
        <v>-1719401045.7799683</v>
      </c>
      <c r="M42" s="129">
        <v>1311895.4754967759</v>
      </c>
      <c r="N42" s="112">
        <v>238326</v>
      </c>
      <c r="O42" s="119">
        <f t="shared" si="8"/>
        <v>312658801093.24463</v>
      </c>
      <c r="P42" s="78" t="s">
        <v>246</v>
      </c>
      <c r="Q42" s="75" t="s">
        <v>247</v>
      </c>
      <c r="R42" s="79" t="s">
        <v>249</v>
      </c>
      <c r="S42" s="75" t="s">
        <v>300</v>
      </c>
      <c r="T42" s="82">
        <f t="shared" si="9"/>
        <v>264809.00000037841</v>
      </c>
    </row>
    <row r="43" spans="1:20" ht="38.25">
      <c r="A43" s="123">
        <v>41</v>
      </c>
      <c r="B43" s="52">
        <v>562</v>
      </c>
      <c r="C43" s="52">
        <v>1050</v>
      </c>
      <c r="D43" s="51" t="s">
        <v>16</v>
      </c>
      <c r="E43" s="124" t="s">
        <v>58</v>
      </c>
      <c r="F43" s="118">
        <v>0</v>
      </c>
      <c r="G43" s="111">
        <v>115626665175</v>
      </c>
      <c r="H43" s="119">
        <f t="shared" si="5"/>
        <v>115626665175</v>
      </c>
      <c r="I43" s="129">
        <v>436641.75</v>
      </c>
      <c r="J43" s="112">
        <v>263222</v>
      </c>
      <c r="K43" s="111">
        <f t="shared" si="6"/>
        <v>114933714718.5</v>
      </c>
      <c r="L43" s="130">
        <f t="shared" si="7"/>
        <v>-692950456.5</v>
      </c>
      <c r="M43" s="129">
        <v>528718.16732789727</v>
      </c>
      <c r="N43" s="112">
        <v>238326</v>
      </c>
      <c r="O43" s="119">
        <f t="shared" si="8"/>
        <v>126007285946.58844</v>
      </c>
      <c r="P43" s="78" t="s">
        <v>246</v>
      </c>
      <c r="Q43" s="75" t="s">
        <v>247</v>
      </c>
      <c r="R43" s="79" t="s">
        <v>249</v>
      </c>
      <c r="S43" s="75" t="s">
        <v>301</v>
      </c>
      <c r="T43" s="82">
        <f t="shared" si="9"/>
        <v>264808.99999828235</v>
      </c>
    </row>
    <row r="44" spans="1:20" ht="38.25">
      <c r="A44" s="123">
        <v>42</v>
      </c>
      <c r="B44" s="52">
        <v>563</v>
      </c>
      <c r="C44" s="52">
        <v>1056</v>
      </c>
      <c r="D44" s="51" t="s">
        <v>16</v>
      </c>
      <c r="E44" s="124" t="s">
        <v>59</v>
      </c>
      <c r="F44" s="118">
        <v>0</v>
      </c>
      <c r="G44" s="111">
        <v>132101770351</v>
      </c>
      <c r="H44" s="119">
        <f t="shared" si="5"/>
        <v>132101770351</v>
      </c>
      <c r="I44" s="129">
        <v>498856.8</v>
      </c>
      <c r="J44" s="112">
        <v>263222</v>
      </c>
      <c r="K44" s="111">
        <f t="shared" si="6"/>
        <v>131310084609.59999</v>
      </c>
      <c r="L44" s="130">
        <f t="shared" si="7"/>
        <v>-791685741.40000916</v>
      </c>
      <c r="M44" s="129">
        <v>604052.75733495329</v>
      </c>
      <c r="N44" s="112">
        <v>238326</v>
      </c>
      <c r="O44" s="119">
        <f t="shared" si="8"/>
        <v>143961477444.61008</v>
      </c>
      <c r="P44" s="78" t="s">
        <v>246</v>
      </c>
      <c r="Q44" s="75" t="s">
        <v>247</v>
      </c>
      <c r="R44" s="79" t="s">
        <v>249</v>
      </c>
      <c r="S44" s="75" t="s">
        <v>302</v>
      </c>
      <c r="T44" s="82">
        <f t="shared" si="9"/>
        <v>264808.99999959907</v>
      </c>
    </row>
    <row r="45" spans="1:20" ht="25.5">
      <c r="A45" s="123">
        <v>43</v>
      </c>
      <c r="B45" s="52">
        <v>553</v>
      </c>
      <c r="C45" s="52">
        <v>953</v>
      </c>
      <c r="D45" s="51" t="s">
        <v>16</v>
      </c>
      <c r="E45" s="124" t="s">
        <v>48</v>
      </c>
      <c r="F45" s="118">
        <v>0</v>
      </c>
      <c r="G45" s="111">
        <v>38960024125</v>
      </c>
      <c r="H45" s="119">
        <f t="shared" si="5"/>
        <v>38960024125</v>
      </c>
      <c r="I45" s="129">
        <v>147125</v>
      </c>
      <c r="J45" s="112">
        <v>263222</v>
      </c>
      <c r="K45" s="111">
        <f t="shared" si="6"/>
        <v>38726536750</v>
      </c>
      <c r="L45" s="130">
        <f t="shared" si="7"/>
        <v>-233487375</v>
      </c>
      <c r="M45" s="129">
        <v>179673.3397834163</v>
      </c>
      <c r="N45" s="112">
        <v>238326</v>
      </c>
      <c r="O45" s="119">
        <f t="shared" si="8"/>
        <v>42820828377.222473</v>
      </c>
      <c r="P45" s="78" t="s">
        <v>246</v>
      </c>
      <c r="Q45" s="75" t="s">
        <v>247</v>
      </c>
      <c r="R45" s="79" t="s">
        <v>265</v>
      </c>
      <c r="S45" s="75" t="s">
        <v>416</v>
      </c>
      <c r="T45" s="82">
        <f t="shared" si="9"/>
        <v>264809</v>
      </c>
    </row>
    <row r="46" spans="1:20" ht="38.25">
      <c r="A46" s="123">
        <v>44</v>
      </c>
      <c r="B46" s="52">
        <v>553</v>
      </c>
      <c r="C46" s="52">
        <v>953</v>
      </c>
      <c r="D46" s="51" t="s">
        <v>16</v>
      </c>
      <c r="E46" s="124" t="s">
        <v>49</v>
      </c>
      <c r="F46" s="118">
        <v>0</v>
      </c>
      <c r="G46" s="111">
        <v>130480397806</v>
      </c>
      <c r="H46" s="119">
        <f t="shared" si="5"/>
        <v>130480397806</v>
      </c>
      <c r="I46" s="129">
        <v>492734</v>
      </c>
      <c r="J46" s="112">
        <v>263222</v>
      </c>
      <c r="K46" s="111">
        <f t="shared" si="6"/>
        <v>129698428948</v>
      </c>
      <c r="L46" s="130">
        <f t="shared" si="7"/>
        <v>-781968858</v>
      </c>
      <c r="M46" s="129">
        <v>601741.12764548417</v>
      </c>
      <c r="N46" s="112">
        <v>238326</v>
      </c>
      <c r="O46" s="119">
        <f t="shared" si="8"/>
        <v>143410555987.23767</v>
      </c>
      <c r="P46" s="78" t="s">
        <v>246</v>
      </c>
      <c r="Q46" s="75" t="s">
        <v>247</v>
      </c>
      <c r="R46" s="79" t="s">
        <v>261</v>
      </c>
      <c r="S46" s="75" t="s">
        <v>416</v>
      </c>
      <c r="T46" s="82">
        <f t="shared" si="9"/>
        <v>264809</v>
      </c>
    </row>
    <row r="47" spans="1:20" ht="25.5">
      <c r="A47" s="123">
        <v>45</v>
      </c>
      <c r="B47" s="52">
        <v>564</v>
      </c>
      <c r="C47" s="52">
        <v>1057</v>
      </c>
      <c r="D47" s="51" t="s">
        <v>16</v>
      </c>
      <c r="E47" s="124" t="s">
        <v>60</v>
      </c>
      <c r="F47" s="118">
        <v>0</v>
      </c>
      <c r="G47" s="111">
        <v>79470433446</v>
      </c>
      <c r="H47" s="119">
        <f t="shared" si="5"/>
        <v>79470433446</v>
      </c>
      <c r="I47" s="129">
        <v>300104.73</v>
      </c>
      <c r="J47" s="112">
        <v>263222</v>
      </c>
      <c r="K47" s="111">
        <f t="shared" si="6"/>
        <v>78994167240.059998</v>
      </c>
      <c r="L47" s="130">
        <f t="shared" si="7"/>
        <v>-476266205.94000244</v>
      </c>
      <c r="M47" s="129">
        <v>366496.64655157458</v>
      </c>
      <c r="N47" s="112">
        <v>238326</v>
      </c>
      <c r="O47" s="119">
        <f t="shared" si="8"/>
        <v>87345679786.050568</v>
      </c>
      <c r="P47" s="78" t="s">
        <v>246</v>
      </c>
      <c r="Q47" s="75" t="s">
        <v>247</v>
      </c>
      <c r="R47" s="79" t="s">
        <v>249</v>
      </c>
      <c r="S47" s="75" t="s">
        <v>373</v>
      </c>
      <c r="T47" s="82">
        <f t="shared" si="9"/>
        <v>264808.99999810068</v>
      </c>
    </row>
    <row r="48" spans="1:20" ht="38.25">
      <c r="A48" s="123">
        <v>46</v>
      </c>
      <c r="B48" s="52">
        <v>565</v>
      </c>
      <c r="C48" s="52">
        <v>1104</v>
      </c>
      <c r="D48" s="51" t="s">
        <v>16</v>
      </c>
      <c r="E48" s="124" t="s">
        <v>61</v>
      </c>
      <c r="F48" s="118">
        <v>0</v>
      </c>
      <c r="G48" s="111">
        <v>221748241680</v>
      </c>
      <c r="H48" s="119">
        <f t="shared" si="5"/>
        <v>221748241680</v>
      </c>
      <c r="I48" s="129">
        <v>837389.37</v>
      </c>
      <c r="J48" s="112">
        <v>263222</v>
      </c>
      <c r="K48" s="111">
        <f t="shared" si="6"/>
        <v>220419304750.13998</v>
      </c>
      <c r="L48" s="130">
        <f t="shared" si="7"/>
        <v>-1328936929.8600159</v>
      </c>
      <c r="M48" s="129">
        <v>1022644.3147461745</v>
      </c>
      <c r="N48" s="112">
        <v>238326</v>
      </c>
      <c r="O48" s="119">
        <f t="shared" si="8"/>
        <v>243722728956.19678</v>
      </c>
      <c r="P48" s="78" t="s">
        <v>246</v>
      </c>
      <c r="Q48" s="75" t="s">
        <v>247</v>
      </c>
      <c r="R48" s="79" t="s">
        <v>249</v>
      </c>
      <c r="S48" s="75" t="s">
        <v>403</v>
      </c>
      <c r="T48" s="82">
        <f t="shared" si="9"/>
        <v>264808.99999960593</v>
      </c>
    </row>
    <row r="49" spans="1:20" ht="38.25">
      <c r="A49" s="123">
        <v>47</v>
      </c>
      <c r="B49" s="52">
        <v>566</v>
      </c>
      <c r="C49" s="52">
        <v>1105</v>
      </c>
      <c r="D49" s="51" t="s">
        <v>16</v>
      </c>
      <c r="E49" s="124" t="s">
        <v>62</v>
      </c>
      <c r="F49" s="118">
        <v>0</v>
      </c>
      <c r="G49" s="111">
        <v>489917106495</v>
      </c>
      <c r="H49" s="119">
        <f t="shared" si="5"/>
        <v>489917106495</v>
      </c>
      <c r="I49" s="129">
        <v>1850077.25</v>
      </c>
      <c r="J49" s="112">
        <v>263222</v>
      </c>
      <c r="K49" s="111">
        <f t="shared" si="6"/>
        <v>486981033899.5</v>
      </c>
      <c r="L49" s="130">
        <f t="shared" si="7"/>
        <v>-2936072595.5</v>
      </c>
      <c r="M49" s="129">
        <v>2259368.2811542461</v>
      </c>
      <c r="N49" s="112">
        <v>238326</v>
      </c>
      <c r="O49" s="119">
        <f t="shared" si="8"/>
        <v>538466204974.36682</v>
      </c>
      <c r="P49" s="78" t="s">
        <v>246</v>
      </c>
      <c r="Q49" s="75" t="s">
        <v>247</v>
      </c>
      <c r="R49" s="79" t="s">
        <v>249</v>
      </c>
      <c r="S49" s="75" t="s">
        <v>305</v>
      </c>
      <c r="T49" s="82">
        <f t="shared" si="9"/>
        <v>264808.99999986484</v>
      </c>
    </row>
    <row r="50" spans="1:20" ht="38.25">
      <c r="A50" s="123">
        <v>48</v>
      </c>
      <c r="B50" s="52">
        <v>567</v>
      </c>
      <c r="C50" s="52">
        <v>1106</v>
      </c>
      <c r="D50" s="51" t="s">
        <v>16</v>
      </c>
      <c r="E50" s="124" t="s">
        <v>63</v>
      </c>
      <c r="F50" s="118">
        <v>0</v>
      </c>
      <c r="G50" s="111">
        <f>I50*264809</f>
        <v>684801743560.69006</v>
      </c>
      <c r="H50" s="119">
        <f t="shared" si="5"/>
        <v>684801743560.69006</v>
      </c>
      <c r="I50" s="129">
        <v>2586021.41</v>
      </c>
      <c r="J50" s="112">
        <v>263222</v>
      </c>
      <c r="K50" s="111">
        <f t="shared" si="6"/>
        <v>680697727583.02002</v>
      </c>
      <c r="L50" s="130">
        <f t="shared" si="7"/>
        <v>-4104015977.6700439</v>
      </c>
      <c r="M50" s="129">
        <v>3158124.7475692057</v>
      </c>
      <c r="N50" s="112">
        <v>238326</v>
      </c>
      <c r="O50" s="119">
        <f t="shared" si="8"/>
        <v>752663238589.17847</v>
      </c>
      <c r="P50" s="78" t="s">
        <v>246</v>
      </c>
      <c r="Q50" s="75" t="s">
        <v>247</v>
      </c>
      <c r="R50" s="79" t="s">
        <v>252</v>
      </c>
      <c r="S50" s="75" t="s">
        <v>335</v>
      </c>
      <c r="T50" s="82">
        <f t="shared" si="9"/>
        <v>264809</v>
      </c>
    </row>
    <row r="51" spans="1:20" ht="38.25">
      <c r="A51" s="123">
        <v>49</v>
      </c>
      <c r="B51" s="52">
        <v>568</v>
      </c>
      <c r="C51" s="52">
        <v>1109</v>
      </c>
      <c r="D51" s="51" t="s">
        <v>16</v>
      </c>
      <c r="E51" s="124" t="s">
        <v>64</v>
      </c>
      <c r="F51" s="118">
        <v>0</v>
      </c>
      <c r="G51" s="111">
        <v>394481465547</v>
      </c>
      <c r="H51" s="119">
        <f t="shared" si="5"/>
        <v>394481465547</v>
      </c>
      <c r="I51" s="129">
        <v>1489683</v>
      </c>
      <c r="J51" s="112">
        <v>263222</v>
      </c>
      <c r="K51" s="111">
        <f t="shared" si="6"/>
        <v>392117338626</v>
      </c>
      <c r="L51" s="130">
        <f t="shared" si="7"/>
        <v>-2364126921</v>
      </c>
      <c r="M51" s="129">
        <v>1819244.3148926352</v>
      </c>
      <c r="N51" s="112">
        <v>238326</v>
      </c>
      <c r="O51" s="119">
        <f t="shared" si="8"/>
        <v>433573220591.10217</v>
      </c>
      <c r="P51" s="78" t="s">
        <v>246</v>
      </c>
      <c r="Q51" s="75" t="s">
        <v>247</v>
      </c>
      <c r="R51" s="79" t="s">
        <v>254</v>
      </c>
      <c r="S51" s="75" t="s">
        <v>336</v>
      </c>
      <c r="T51" s="82">
        <f t="shared" si="9"/>
        <v>264809</v>
      </c>
    </row>
    <row r="52" spans="1:20" ht="38.25">
      <c r="A52" s="123">
        <v>50</v>
      </c>
      <c r="B52" s="52">
        <v>569</v>
      </c>
      <c r="C52" s="52">
        <v>1131</v>
      </c>
      <c r="D52" s="51" t="s">
        <v>16</v>
      </c>
      <c r="E52" s="124" t="s">
        <v>65</v>
      </c>
      <c r="F52" s="118">
        <v>0</v>
      </c>
      <c r="G52" s="111">
        <v>27750923964</v>
      </c>
      <c r="H52" s="119">
        <f t="shared" si="5"/>
        <v>27750923964</v>
      </c>
      <c r="I52" s="129">
        <v>104796</v>
      </c>
      <c r="J52" s="112">
        <v>263222</v>
      </c>
      <c r="K52" s="111">
        <f t="shared" si="6"/>
        <v>27584612712</v>
      </c>
      <c r="L52" s="130">
        <f t="shared" si="7"/>
        <v>-166311252</v>
      </c>
      <c r="M52" s="129">
        <v>127979.93077956088</v>
      </c>
      <c r="N52" s="112">
        <v>238326</v>
      </c>
      <c r="O52" s="119">
        <f t="shared" si="8"/>
        <v>30500944982.969624</v>
      </c>
      <c r="P52" s="78" t="s">
        <v>246</v>
      </c>
      <c r="Q52" s="75" t="s">
        <v>247</v>
      </c>
      <c r="R52" s="79" t="s">
        <v>249</v>
      </c>
      <c r="S52" s="75" t="s">
        <v>399</v>
      </c>
      <c r="T52" s="82">
        <f t="shared" si="9"/>
        <v>264809</v>
      </c>
    </row>
    <row r="53" spans="1:20" ht="38.25">
      <c r="A53" s="123">
        <v>51</v>
      </c>
      <c r="B53" s="52">
        <v>570</v>
      </c>
      <c r="C53" s="52">
        <v>1132</v>
      </c>
      <c r="D53" s="51" t="s">
        <v>16</v>
      </c>
      <c r="E53" s="124" t="s">
        <v>66</v>
      </c>
      <c r="F53" s="118">
        <v>0</v>
      </c>
      <c r="G53" s="111">
        <v>317349499473</v>
      </c>
      <c r="H53" s="119">
        <f t="shared" si="5"/>
        <v>317349499473</v>
      </c>
      <c r="I53" s="129">
        <v>1198409.04</v>
      </c>
      <c r="J53" s="112">
        <v>263222</v>
      </c>
      <c r="K53" s="111">
        <f t="shared" si="6"/>
        <v>315447624326.88</v>
      </c>
      <c r="L53" s="130">
        <f t="shared" si="7"/>
        <v>-1901875146.1199951</v>
      </c>
      <c r="M53" s="129">
        <v>1463532.0621474104</v>
      </c>
      <c r="N53" s="112">
        <v>238326</v>
      </c>
      <c r="O53" s="119">
        <f t="shared" si="8"/>
        <v>348797742243.34375</v>
      </c>
      <c r="P53" s="78" t="s">
        <v>246</v>
      </c>
      <c r="Q53" s="75" t="s">
        <v>247</v>
      </c>
      <c r="R53" s="79" t="s">
        <v>249</v>
      </c>
      <c r="S53" s="75" t="s">
        <v>383</v>
      </c>
      <c r="T53" s="82">
        <f t="shared" si="9"/>
        <v>264808.99999969959</v>
      </c>
    </row>
    <row r="54" spans="1:20" ht="38.25">
      <c r="A54" s="123">
        <v>52</v>
      </c>
      <c r="B54" s="52">
        <v>571</v>
      </c>
      <c r="C54" s="52">
        <v>1133</v>
      </c>
      <c r="D54" s="51" t="s">
        <v>16</v>
      </c>
      <c r="E54" s="124" t="s">
        <v>67</v>
      </c>
      <c r="F54" s="118">
        <v>0</v>
      </c>
      <c r="G54" s="111">
        <v>1494201264212</v>
      </c>
      <c r="H54" s="119">
        <f t="shared" si="5"/>
        <v>1494201264212</v>
      </c>
      <c r="I54" s="129">
        <v>5642562.2400000002</v>
      </c>
      <c r="J54" s="112">
        <v>263222</v>
      </c>
      <c r="K54" s="111">
        <f t="shared" si="6"/>
        <v>1485246517937.28</v>
      </c>
      <c r="L54" s="130">
        <f t="shared" si="7"/>
        <v>-8954746274.7199707</v>
      </c>
      <c r="M54" s="129">
        <v>6890861.5299683576</v>
      </c>
      <c r="N54" s="112">
        <v>238326</v>
      </c>
      <c r="O54" s="119">
        <f t="shared" si="8"/>
        <v>1642271464991.2388</v>
      </c>
      <c r="P54" s="78" t="s">
        <v>246</v>
      </c>
      <c r="Q54" s="75" t="s">
        <v>247</v>
      </c>
      <c r="R54" s="79" t="s">
        <v>249</v>
      </c>
      <c r="S54" s="75" t="s">
        <v>382</v>
      </c>
      <c r="T54" s="82">
        <f t="shared" si="9"/>
        <v>264808.99999997165</v>
      </c>
    </row>
    <row r="55" spans="1:20" ht="25.5">
      <c r="A55" s="123">
        <v>53</v>
      </c>
      <c r="B55" s="52">
        <v>572</v>
      </c>
      <c r="C55" s="52">
        <v>1136</v>
      </c>
      <c r="D55" s="51" t="s">
        <v>16</v>
      </c>
      <c r="E55" s="124" t="s">
        <v>68</v>
      </c>
      <c r="F55" s="118">
        <v>0</v>
      </c>
      <c r="G55" s="111">
        <v>155335500302</v>
      </c>
      <c r="H55" s="119">
        <f t="shared" si="5"/>
        <v>155335500302</v>
      </c>
      <c r="I55" s="129">
        <v>586594.49</v>
      </c>
      <c r="J55" s="112">
        <v>263222</v>
      </c>
      <c r="K55" s="111">
        <f t="shared" si="6"/>
        <v>154404574846.78</v>
      </c>
      <c r="L55" s="130">
        <f t="shared" si="7"/>
        <v>-930925455.22000122</v>
      </c>
      <c r="M55" s="129">
        <v>716366.29476193583</v>
      </c>
      <c r="N55" s="112">
        <v>238326</v>
      </c>
      <c r="O55" s="119">
        <f t="shared" si="8"/>
        <v>170728713565.43311</v>
      </c>
      <c r="P55" s="78" t="s">
        <v>246</v>
      </c>
      <c r="Q55" s="75" t="s">
        <v>247</v>
      </c>
      <c r="R55" s="79" t="s">
        <v>249</v>
      </c>
      <c r="S55" s="75" t="s">
        <v>311</v>
      </c>
      <c r="T55" s="82">
        <f t="shared" si="9"/>
        <v>264808.99999930104</v>
      </c>
    </row>
    <row r="56" spans="1:20" ht="38.25">
      <c r="A56" s="123">
        <v>54</v>
      </c>
      <c r="B56" s="52">
        <v>626</v>
      </c>
      <c r="C56" s="52">
        <v>1120</v>
      </c>
      <c r="D56" s="51" t="s">
        <v>69</v>
      </c>
      <c r="E56" s="124" t="s">
        <v>70</v>
      </c>
      <c r="F56" s="118">
        <v>0</v>
      </c>
      <c r="G56" s="111">
        <v>57587960151</v>
      </c>
      <c r="H56" s="119">
        <f t="shared" si="5"/>
        <v>57587960151</v>
      </c>
      <c r="I56" s="129">
        <v>218028.85</v>
      </c>
      <c r="J56" s="112">
        <v>263222</v>
      </c>
      <c r="K56" s="111">
        <f t="shared" si="6"/>
        <v>57389989954.700005</v>
      </c>
      <c r="L56" s="130">
        <f t="shared" si="7"/>
        <v>-197970196.29999542</v>
      </c>
      <c r="M56" s="129">
        <v>257489.02312499346</v>
      </c>
      <c r="N56" s="112">
        <v>238326</v>
      </c>
      <c r="O56" s="119">
        <f t="shared" si="8"/>
        <v>61366328925.287193</v>
      </c>
      <c r="P56" s="78" t="s">
        <v>246</v>
      </c>
      <c r="Q56" s="75" t="s">
        <v>247</v>
      </c>
      <c r="R56" s="79" t="s">
        <v>254</v>
      </c>
      <c r="S56" s="75" t="s">
        <v>337</v>
      </c>
      <c r="T56" s="82">
        <f t="shared" si="9"/>
        <v>264130.00000229327</v>
      </c>
    </row>
    <row r="57" spans="1:20" ht="38.25">
      <c r="A57" s="123">
        <v>55</v>
      </c>
      <c r="B57" s="52">
        <v>627</v>
      </c>
      <c r="C57" s="52">
        <v>1119</v>
      </c>
      <c r="D57" s="51" t="s">
        <v>69</v>
      </c>
      <c r="E57" s="124" t="s">
        <v>71</v>
      </c>
      <c r="F57" s="118">
        <v>0</v>
      </c>
      <c r="G57" s="111">
        <v>118858500000</v>
      </c>
      <c r="H57" s="119">
        <f t="shared" si="5"/>
        <v>118858500000</v>
      </c>
      <c r="I57" s="129">
        <v>450000</v>
      </c>
      <c r="J57" s="112">
        <v>263222</v>
      </c>
      <c r="K57" s="111">
        <f t="shared" si="6"/>
        <v>118449900000</v>
      </c>
      <c r="L57" s="130">
        <f t="shared" si="7"/>
        <v>-408600000</v>
      </c>
      <c r="M57" s="129">
        <v>531443.70759304124</v>
      </c>
      <c r="N57" s="112">
        <v>238326</v>
      </c>
      <c r="O57" s="119">
        <f t="shared" si="8"/>
        <v>126656853055.81915</v>
      </c>
      <c r="P57" s="78" t="s">
        <v>246</v>
      </c>
      <c r="Q57" s="75" t="s">
        <v>247</v>
      </c>
      <c r="R57" s="79" t="s">
        <v>249</v>
      </c>
      <c r="S57" s="75" t="s">
        <v>398</v>
      </c>
      <c r="T57" s="82">
        <f t="shared" si="9"/>
        <v>264130</v>
      </c>
    </row>
    <row r="58" spans="1:20" ht="25.5">
      <c r="A58" s="123">
        <v>56</v>
      </c>
      <c r="B58" s="52">
        <v>628</v>
      </c>
      <c r="C58" s="52">
        <v>1117</v>
      </c>
      <c r="D58" s="51" t="s">
        <v>69</v>
      </c>
      <c r="E58" s="124" t="s">
        <v>72</v>
      </c>
      <c r="F58" s="118">
        <v>0</v>
      </c>
      <c r="G58" s="111">
        <v>632378717426</v>
      </c>
      <c r="H58" s="119">
        <f t="shared" si="5"/>
        <v>632378717426</v>
      </c>
      <c r="I58" s="129">
        <v>2394194.9700000002</v>
      </c>
      <c r="J58" s="112">
        <v>263222</v>
      </c>
      <c r="K58" s="111">
        <f t="shared" si="6"/>
        <v>630204788393.34009</v>
      </c>
      <c r="L58" s="130">
        <f t="shared" si="7"/>
        <v>-2173929032.6599121</v>
      </c>
      <c r="M58" s="129">
        <v>2827510.7812386896</v>
      </c>
      <c r="N58" s="112">
        <v>238326</v>
      </c>
      <c r="O58" s="119">
        <f t="shared" si="8"/>
        <v>673869334449.49194</v>
      </c>
      <c r="P58" s="78" t="s">
        <v>246</v>
      </c>
      <c r="Q58" s="75" t="s">
        <v>247</v>
      </c>
      <c r="R58" s="79" t="s">
        <v>254</v>
      </c>
      <c r="S58" s="75" t="s">
        <v>338</v>
      </c>
      <c r="T58" s="82">
        <f t="shared" si="9"/>
        <v>264129.99999995821</v>
      </c>
    </row>
    <row r="59" spans="1:20" ht="25.5">
      <c r="A59" s="123">
        <v>57</v>
      </c>
      <c r="B59" s="52">
        <v>629</v>
      </c>
      <c r="C59" s="52">
        <v>1123</v>
      </c>
      <c r="D59" s="51" t="s">
        <v>69</v>
      </c>
      <c r="E59" s="124" t="s">
        <v>73</v>
      </c>
      <c r="F59" s="118">
        <v>0</v>
      </c>
      <c r="G59" s="111">
        <v>187997776299</v>
      </c>
      <c r="H59" s="119">
        <f t="shared" si="5"/>
        <v>187997776299</v>
      </c>
      <c r="I59" s="129">
        <v>711762.3</v>
      </c>
      <c r="J59" s="112">
        <v>263222</v>
      </c>
      <c r="K59" s="111">
        <f t="shared" si="6"/>
        <v>187351496130.60001</v>
      </c>
      <c r="L59" s="130">
        <f t="shared" si="7"/>
        <v>-646280168.3999939</v>
      </c>
      <c r="M59" s="129">
        <v>840581.32363766781</v>
      </c>
      <c r="N59" s="112">
        <v>238326</v>
      </c>
      <c r="O59" s="119">
        <f t="shared" si="8"/>
        <v>200332384537.27081</v>
      </c>
      <c r="P59" s="78" t="s">
        <v>246</v>
      </c>
      <c r="Q59" s="75" t="s">
        <v>247</v>
      </c>
      <c r="R59" s="79" t="s">
        <v>249</v>
      </c>
      <c r="S59" s="75" t="s">
        <v>315</v>
      </c>
      <c r="T59" s="82">
        <f t="shared" si="9"/>
        <v>264130</v>
      </c>
    </row>
    <row r="60" spans="1:20" ht="38.25">
      <c r="A60" s="123">
        <v>58</v>
      </c>
      <c r="B60" s="52">
        <v>630</v>
      </c>
      <c r="C60" s="52">
        <v>1134</v>
      </c>
      <c r="D60" s="51" t="s">
        <v>69</v>
      </c>
      <c r="E60" s="124" t="s">
        <v>74</v>
      </c>
      <c r="F60" s="118">
        <v>0</v>
      </c>
      <c r="G60" s="111">
        <v>285485066336</v>
      </c>
      <c r="H60" s="119">
        <f t="shared" si="5"/>
        <v>285485066336</v>
      </c>
      <c r="I60" s="129">
        <v>1080850.5900000001</v>
      </c>
      <c r="J60" s="112">
        <v>263222</v>
      </c>
      <c r="K60" s="111">
        <f t="shared" si="6"/>
        <v>284503654000.98004</v>
      </c>
      <c r="L60" s="130">
        <f t="shared" si="7"/>
        <v>-981412335.0199585</v>
      </c>
      <c r="M60" s="129">
        <v>1276469.4331193918</v>
      </c>
      <c r="N60" s="112">
        <v>238326</v>
      </c>
      <c r="O60" s="119">
        <f t="shared" si="8"/>
        <v>304215854117.61218</v>
      </c>
      <c r="P60" s="78" t="s">
        <v>246</v>
      </c>
      <c r="Q60" s="75" t="s">
        <v>247</v>
      </c>
      <c r="R60" s="79" t="s">
        <v>249</v>
      </c>
      <c r="S60" s="75" t="s">
        <v>266</v>
      </c>
      <c r="T60" s="82">
        <f t="shared" si="9"/>
        <v>264129.99999935232</v>
      </c>
    </row>
    <row r="61" spans="1:20" ht="38.25">
      <c r="A61" s="123">
        <v>59</v>
      </c>
      <c r="B61" s="52">
        <v>631</v>
      </c>
      <c r="C61" s="52">
        <v>1135</v>
      </c>
      <c r="D61" s="51" t="s">
        <v>69</v>
      </c>
      <c r="E61" s="124" t="s">
        <v>75</v>
      </c>
      <c r="F61" s="118">
        <v>0</v>
      </c>
      <c r="G61" s="111">
        <v>547249018851</v>
      </c>
      <c r="H61" s="119">
        <f t="shared" si="5"/>
        <v>547249018851</v>
      </c>
      <c r="I61" s="129">
        <v>2071892.7</v>
      </c>
      <c r="J61" s="112">
        <v>263222</v>
      </c>
      <c r="K61" s="111">
        <f t="shared" si="6"/>
        <v>545367740279.39996</v>
      </c>
      <c r="L61" s="130">
        <f t="shared" si="7"/>
        <v>-1881278571.6000366</v>
      </c>
      <c r="M61" s="129">
        <v>2446876.3071621265</v>
      </c>
      <c r="N61" s="112">
        <v>238326</v>
      </c>
      <c r="O61" s="119">
        <f t="shared" si="8"/>
        <v>583154242780.72095</v>
      </c>
      <c r="P61" s="78" t="s">
        <v>246</v>
      </c>
      <c r="Q61" s="75" t="s">
        <v>247</v>
      </c>
      <c r="R61" s="79" t="s">
        <v>249</v>
      </c>
      <c r="S61" s="75" t="s">
        <v>316</v>
      </c>
      <c r="T61" s="82">
        <f t="shared" si="9"/>
        <v>264130</v>
      </c>
    </row>
    <row r="62" spans="1:20" ht="38.25">
      <c r="A62" s="123">
        <v>60</v>
      </c>
      <c r="B62" s="52">
        <v>632</v>
      </c>
      <c r="C62" s="52">
        <v>1137</v>
      </c>
      <c r="D62" s="51" t="s">
        <v>69</v>
      </c>
      <c r="E62" s="124" t="s">
        <v>76</v>
      </c>
      <c r="F62" s="118">
        <v>0</v>
      </c>
      <c r="G62" s="111">
        <v>215692519950</v>
      </c>
      <c r="H62" s="119">
        <f t="shared" si="5"/>
        <v>215692519950</v>
      </c>
      <c r="I62" s="129">
        <v>816615</v>
      </c>
      <c r="J62" s="112">
        <v>263222</v>
      </c>
      <c r="K62" s="111">
        <f t="shared" si="6"/>
        <v>214951033530</v>
      </c>
      <c r="L62" s="130">
        <f t="shared" si="7"/>
        <v>-741486420</v>
      </c>
      <c r="M62" s="129">
        <v>964410.89616909204</v>
      </c>
      <c r="N62" s="112">
        <v>238326</v>
      </c>
      <c r="O62" s="119">
        <f t="shared" si="8"/>
        <v>229844191240.39502</v>
      </c>
      <c r="P62" s="78" t="s">
        <v>246</v>
      </c>
      <c r="Q62" s="75" t="s">
        <v>247</v>
      </c>
      <c r="R62" s="79" t="s">
        <v>249</v>
      </c>
      <c r="S62" s="75" t="s">
        <v>317</v>
      </c>
      <c r="T62" s="82">
        <f t="shared" si="9"/>
        <v>264130</v>
      </c>
    </row>
    <row r="63" spans="1:20" ht="25.5">
      <c r="A63" s="123">
        <v>61</v>
      </c>
      <c r="B63" s="52">
        <v>633</v>
      </c>
      <c r="C63" s="52">
        <v>1138</v>
      </c>
      <c r="D63" s="51" t="s">
        <v>69</v>
      </c>
      <c r="E63" s="124" t="s">
        <v>77</v>
      </c>
      <c r="F63" s="118">
        <v>0</v>
      </c>
      <c r="G63" s="111">
        <v>68673800000</v>
      </c>
      <c r="H63" s="119">
        <f t="shared" si="5"/>
        <v>68673800000</v>
      </c>
      <c r="I63" s="129">
        <v>260000</v>
      </c>
      <c r="J63" s="112">
        <v>263222</v>
      </c>
      <c r="K63" s="111">
        <f t="shared" si="6"/>
        <v>68437720000</v>
      </c>
      <c r="L63" s="130">
        <f t="shared" si="7"/>
        <v>-236080000</v>
      </c>
      <c r="M63" s="129">
        <v>307056.36438709049</v>
      </c>
      <c r="N63" s="112">
        <v>238326</v>
      </c>
      <c r="O63" s="119">
        <f t="shared" si="8"/>
        <v>73179515098.917725</v>
      </c>
      <c r="P63" s="78" t="s">
        <v>246</v>
      </c>
      <c r="Q63" s="75" t="s">
        <v>247</v>
      </c>
      <c r="R63" s="79" t="s">
        <v>249</v>
      </c>
      <c r="S63" s="75" t="s">
        <v>318</v>
      </c>
      <c r="T63" s="82">
        <f t="shared" si="9"/>
        <v>264130</v>
      </c>
    </row>
    <row r="64" spans="1:20" ht="38.25">
      <c r="A64" s="123">
        <v>62</v>
      </c>
      <c r="B64" s="52">
        <v>634</v>
      </c>
      <c r="C64" s="52">
        <v>1139</v>
      </c>
      <c r="D64" s="51" t="s">
        <v>69</v>
      </c>
      <c r="E64" s="124" t="s">
        <v>78</v>
      </c>
      <c r="F64" s="118">
        <v>0</v>
      </c>
      <c r="G64" s="111">
        <v>501573361320</v>
      </c>
      <c r="H64" s="119">
        <f t="shared" si="5"/>
        <v>501573361320</v>
      </c>
      <c r="I64" s="129">
        <v>1898964</v>
      </c>
      <c r="J64" s="112">
        <v>263222</v>
      </c>
      <c r="K64" s="111">
        <f t="shared" si="6"/>
        <v>499849102008</v>
      </c>
      <c r="L64" s="130">
        <f t="shared" si="7"/>
        <v>-1724259312</v>
      </c>
      <c r="M64" s="129">
        <v>2242649.9305460271</v>
      </c>
      <c r="N64" s="112">
        <v>238326</v>
      </c>
      <c r="O64" s="119">
        <f t="shared" si="8"/>
        <v>534481787347.31244</v>
      </c>
      <c r="P64" s="78" t="s">
        <v>246</v>
      </c>
      <c r="Q64" s="75" t="s">
        <v>247</v>
      </c>
      <c r="R64" s="79" t="s">
        <v>252</v>
      </c>
      <c r="S64" s="75" t="s">
        <v>397</v>
      </c>
      <c r="T64" s="82">
        <f t="shared" si="9"/>
        <v>264130</v>
      </c>
    </row>
    <row r="65" spans="1:20" ht="38.25">
      <c r="A65" s="123">
        <v>63</v>
      </c>
      <c r="B65" s="52">
        <v>635</v>
      </c>
      <c r="C65" s="52">
        <v>1140</v>
      </c>
      <c r="D65" s="51" t="s">
        <v>69</v>
      </c>
      <c r="E65" s="124" t="s">
        <v>79</v>
      </c>
      <c r="F65" s="118">
        <v>0</v>
      </c>
      <c r="G65" s="111">
        <v>281708313728</v>
      </c>
      <c r="H65" s="119">
        <f t="shared" si="5"/>
        <v>281708313728</v>
      </c>
      <c r="I65" s="129">
        <v>1066551.75</v>
      </c>
      <c r="J65" s="112">
        <v>263222</v>
      </c>
      <c r="K65" s="111">
        <f t="shared" si="6"/>
        <v>280739884738.5</v>
      </c>
      <c r="L65" s="130">
        <f t="shared" si="7"/>
        <v>-968428989.5</v>
      </c>
      <c r="M65" s="129">
        <v>1259582.7030218809</v>
      </c>
      <c r="N65" s="112">
        <v>238326</v>
      </c>
      <c r="O65" s="119">
        <f t="shared" si="8"/>
        <v>300191307280.39282</v>
      </c>
      <c r="P65" s="78" t="s">
        <v>246</v>
      </c>
      <c r="Q65" s="75" t="s">
        <v>247</v>
      </c>
      <c r="R65" s="79" t="s">
        <v>252</v>
      </c>
      <c r="S65" s="75" t="s">
        <v>339</v>
      </c>
      <c r="T65" s="82">
        <f t="shared" si="9"/>
        <v>264130.0000004688</v>
      </c>
    </row>
    <row r="66" spans="1:20" ht="38.25">
      <c r="A66" s="123">
        <v>64</v>
      </c>
      <c r="B66" s="52">
        <v>1403</v>
      </c>
      <c r="C66" s="52">
        <v>1738</v>
      </c>
      <c r="D66" s="51" t="s">
        <v>195</v>
      </c>
      <c r="E66" s="124" t="s">
        <v>200</v>
      </c>
      <c r="F66" s="118">
        <v>0</v>
      </c>
      <c r="G66" s="111">
        <v>967485476052</v>
      </c>
      <c r="H66" s="119">
        <f t="shared" si="5"/>
        <v>967485476052</v>
      </c>
      <c r="I66" s="129">
        <v>3506805.21</v>
      </c>
      <c r="J66" s="112">
        <v>263222</v>
      </c>
      <c r="K66" s="111">
        <f t="shared" ref="K66:K113" si="10">J66*I66</f>
        <v>923068280986.62</v>
      </c>
      <c r="L66" s="130">
        <f t="shared" si="7"/>
        <v>-44417195065.380005</v>
      </c>
      <c r="M66" s="129">
        <f>I66*1.16076</f>
        <v>4070559.2155595999</v>
      </c>
      <c r="N66" s="112">
        <v>238326</v>
      </c>
      <c r="O66" s="119">
        <f t="shared" si="8"/>
        <v>970120095607.45715</v>
      </c>
      <c r="P66" s="78" t="s">
        <v>246</v>
      </c>
      <c r="Q66" s="75" t="s">
        <v>247</v>
      </c>
      <c r="R66" s="79" t="s">
        <v>249</v>
      </c>
      <c r="S66" s="75" t="s">
        <v>340</v>
      </c>
      <c r="T66" s="82">
        <f t="shared" si="9"/>
        <v>275888.00007856725</v>
      </c>
    </row>
    <row r="67" spans="1:20" ht="25.5">
      <c r="A67" s="123">
        <v>65</v>
      </c>
      <c r="B67" s="52">
        <v>1404</v>
      </c>
      <c r="C67" s="52">
        <v>1739</v>
      </c>
      <c r="D67" s="51" t="s">
        <v>195</v>
      </c>
      <c r="E67" s="124" t="s">
        <v>201</v>
      </c>
      <c r="F67" s="118">
        <v>0</v>
      </c>
      <c r="G67" s="111">
        <v>82886576812</v>
      </c>
      <c r="H67" s="119">
        <f t="shared" ref="H67:H85" si="11">G67-F67</f>
        <v>82886576812</v>
      </c>
      <c r="I67" s="129">
        <v>300435.59999999998</v>
      </c>
      <c r="J67" s="112">
        <v>263222</v>
      </c>
      <c r="K67" s="111">
        <f t="shared" si="10"/>
        <v>79081259503.199997</v>
      </c>
      <c r="L67" s="130">
        <f t="shared" ref="L67:L98" si="12">K67-H67</f>
        <v>-3805317308.8000031</v>
      </c>
      <c r="M67" s="129">
        <f>I67*1.16076</f>
        <v>348733.627056</v>
      </c>
      <c r="N67" s="112">
        <v>238326</v>
      </c>
      <c r="O67" s="119">
        <f t="shared" ref="O67:O98" si="13">N67*M67</f>
        <v>83112290401.74826</v>
      </c>
      <c r="P67" s="78" t="s">
        <v>246</v>
      </c>
      <c r="Q67" s="75" t="s">
        <v>247</v>
      </c>
      <c r="R67" s="79" t="s">
        <v>255</v>
      </c>
      <c r="S67" s="75" t="s">
        <v>416</v>
      </c>
      <c r="T67" s="82">
        <f t="shared" ref="T67:T98" si="14">H67/I67</f>
        <v>275887.99999733723</v>
      </c>
    </row>
    <row r="68" spans="1:20" ht="25.5">
      <c r="A68" s="123">
        <v>66</v>
      </c>
      <c r="B68" s="52">
        <v>1404</v>
      </c>
      <c r="C68" s="52">
        <v>1739</v>
      </c>
      <c r="D68" s="51" t="s">
        <v>195</v>
      </c>
      <c r="E68" s="124" t="s">
        <v>202</v>
      </c>
      <c r="F68" s="118">
        <v>0</v>
      </c>
      <c r="G68" s="111">
        <v>52384234000</v>
      </c>
      <c r="H68" s="119">
        <f t="shared" si="11"/>
        <v>52384234000</v>
      </c>
      <c r="I68" s="129">
        <v>189875</v>
      </c>
      <c r="J68" s="112">
        <v>263222</v>
      </c>
      <c r="K68" s="111">
        <f t="shared" si="10"/>
        <v>49979277250</v>
      </c>
      <c r="L68" s="130">
        <f t="shared" si="12"/>
        <v>-2404956750</v>
      </c>
      <c r="M68" s="129">
        <f>I68*1.16076-14.67</f>
        <v>220384.63499999998</v>
      </c>
      <c r="N68" s="112">
        <v>238326</v>
      </c>
      <c r="O68" s="119">
        <f t="shared" si="13"/>
        <v>52523388521.009995</v>
      </c>
      <c r="P68" s="78" t="s">
        <v>246</v>
      </c>
      <c r="Q68" s="75" t="s">
        <v>247</v>
      </c>
      <c r="R68" s="79" t="s">
        <v>253</v>
      </c>
      <c r="S68" s="75" t="s">
        <v>416</v>
      </c>
      <c r="T68" s="82">
        <f t="shared" si="14"/>
        <v>275888</v>
      </c>
    </row>
    <row r="69" spans="1:20" s="79" customFormat="1" ht="25.5">
      <c r="A69" s="123">
        <v>67</v>
      </c>
      <c r="B69" s="52">
        <v>1405</v>
      </c>
      <c r="C69" s="52">
        <v>1759</v>
      </c>
      <c r="D69" s="51" t="s">
        <v>195</v>
      </c>
      <c r="E69" s="124" t="s">
        <v>203</v>
      </c>
      <c r="F69" s="118">
        <v>0</v>
      </c>
      <c r="G69" s="111">
        <v>156971804997</v>
      </c>
      <c r="H69" s="119">
        <f t="shared" si="11"/>
        <v>156971804997</v>
      </c>
      <c r="I69" s="129">
        <v>568969.31000000006</v>
      </c>
      <c r="J69" s="112">
        <v>263222</v>
      </c>
      <c r="K69" s="111">
        <f t="shared" si="10"/>
        <v>149765239716.82001</v>
      </c>
      <c r="L69" s="130">
        <f t="shared" si="12"/>
        <v>-7206565280.1799927</v>
      </c>
      <c r="M69" s="129">
        <v>643552.38</v>
      </c>
      <c r="N69" s="112">
        <v>238326</v>
      </c>
      <c r="O69" s="119">
        <f t="shared" si="13"/>
        <v>153375264515.88</v>
      </c>
      <c r="P69" s="78" t="s">
        <v>246</v>
      </c>
      <c r="Q69" s="75" t="s">
        <v>247</v>
      </c>
      <c r="R69" s="79" t="s">
        <v>251</v>
      </c>
      <c r="S69" s="75" t="s">
        <v>416</v>
      </c>
      <c r="T69" s="82">
        <f t="shared" si="14"/>
        <v>275887.99999950785</v>
      </c>
    </row>
    <row r="70" spans="1:20" s="79" customFormat="1" ht="25.5">
      <c r="A70" s="123">
        <v>68</v>
      </c>
      <c r="B70" s="52">
        <v>1405</v>
      </c>
      <c r="C70" s="52">
        <v>1759</v>
      </c>
      <c r="D70" s="51" t="s">
        <v>195</v>
      </c>
      <c r="E70" s="124" t="s">
        <v>204</v>
      </c>
      <c r="F70" s="118">
        <v>0</v>
      </c>
      <c r="G70" s="111">
        <v>23872779003</v>
      </c>
      <c r="H70" s="119">
        <f t="shared" si="11"/>
        <v>23872779003</v>
      </c>
      <c r="I70" s="129">
        <v>86530.69</v>
      </c>
      <c r="J70" s="112">
        <v>263222</v>
      </c>
      <c r="K70" s="111">
        <f t="shared" si="10"/>
        <v>22776781283.18</v>
      </c>
      <c r="L70" s="130">
        <f t="shared" si="12"/>
        <v>-1095997719.8199997</v>
      </c>
      <c r="M70" s="129">
        <f>I70*1.14442-3.64</f>
        <v>99023.812249800001</v>
      </c>
      <c r="N70" s="112">
        <v>238326</v>
      </c>
      <c r="O70" s="119">
        <f t="shared" si="13"/>
        <v>23599949078.245834</v>
      </c>
      <c r="P70" s="78" t="s">
        <v>246</v>
      </c>
      <c r="Q70" s="75" t="s">
        <v>247</v>
      </c>
      <c r="R70" s="79" t="s">
        <v>251</v>
      </c>
      <c r="S70" s="75"/>
      <c r="T70" s="82">
        <f t="shared" si="14"/>
        <v>275888.00000323582</v>
      </c>
    </row>
    <row r="71" spans="1:20" s="79" customFormat="1" ht="25.5">
      <c r="A71" s="123">
        <v>69</v>
      </c>
      <c r="B71" s="52">
        <v>1406</v>
      </c>
      <c r="C71" s="52">
        <v>1760</v>
      </c>
      <c r="D71" s="51" t="s">
        <v>195</v>
      </c>
      <c r="E71" s="124" t="s">
        <v>205</v>
      </c>
      <c r="F71" s="118">
        <v>0</v>
      </c>
      <c r="G71" s="111">
        <v>13938206620</v>
      </c>
      <c r="H71" s="119">
        <f t="shared" si="11"/>
        <v>13938206620</v>
      </c>
      <c r="I71" s="129">
        <v>50521.25</v>
      </c>
      <c r="J71" s="112">
        <v>263222</v>
      </c>
      <c r="K71" s="111">
        <f t="shared" si="10"/>
        <v>13298304467.5</v>
      </c>
      <c r="L71" s="130">
        <f t="shared" si="12"/>
        <v>-639902152.5</v>
      </c>
      <c r="M71" s="129">
        <f t="shared" ref="M71:M78" si="15">I71*1.14442</f>
        <v>57817.528924999999</v>
      </c>
      <c r="N71" s="112">
        <v>238326</v>
      </c>
      <c r="O71" s="119">
        <f t="shared" si="13"/>
        <v>13779420398.57955</v>
      </c>
      <c r="P71" s="78" t="s">
        <v>246</v>
      </c>
      <c r="Q71" s="75" t="s">
        <v>247</v>
      </c>
      <c r="R71" s="79" t="s">
        <v>258</v>
      </c>
      <c r="S71" s="75" t="s">
        <v>341</v>
      </c>
      <c r="T71" s="82">
        <f t="shared" si="14"/>
        <v>275888</v>
      </c>
    </row>
    <row r="72" spans="1:20" s="79" customFormat="1" ht="38.25">
      <c r="A72" s="123">
        <v>70</v>
      </c>
      <c r="B72" s="52">
        <v>1407</v>
      </c>
      <c r="C72" s="52">
        <v>1768</v>
      </c>
      <c r="D72" s="51" t="s">
        <v>195</v>
      </c>
      <c r="E72" s="124" t="s">
        <v>206</v>
      </c>
      <c r="F72" s="118">
        <v>0</v>
      </c>
      <c r="G72" s="111">
        <v>78494922657</v>
      </c>
      <c r="H72" s="119">
        <f t="shared" si="11"/>
        <v>78494922657</v>
      </c>
      <c r="I72" s="129">
        <v>284517.34999999998</v>
      </c>
      <c r="J72" s="112">
        <v>263222</v>
      </c>
      <c r="K72" s="111">
        <f t="shared" si="10"/>
        <v>74891225901.699997</v>
      </c>
      <c r="L72" s="130">
        <f t="shared" si="12"/>
        <v>-3603696755.3000031</v>
      </c>
      <c r="M72" s="129">
        <f t="shared" si="15"/>
        <v>325607.34568699996</v>
      </c>
      <c r="N72" s="112">
        <v>238326</v>
      </c>
      <c r="O72" s="119">
        <f t="shared" si="13"/>
        <v>77600696268.199951</v>
      </c>
      <c r="P72" s="78" t="s">
        <v>246</v>
      </c>
      <c r="Q72" s="75" t="s">
        <v>247</v>
      </c>
      <c r="R72" s="79" t="s">
        <v>253</v>
      </c>
      <c r="S72" s="75" t="s">
        <v>342</v>
      </c>
      <c r="T72" s="82">
        <f t="shared" si="14"/>
        <v>275888.00000070297</v>
      </c>
    </row>
    <row r="73" spans="1:20" s="79" customFormat="1" ht="38.25">
      <c r="A73" s="123">
        <v>71</v>
      </c>
      <c r="B73" s="52">
        <v>1408</v>
      </c>
      <c r="C73" s="52">
        <v>1769</v>
      </c>
      <c r="D73" s="51" t="s">
        <v>195</v>
      </c>
      <c r="E73" s="124" t="s">
        <v>207</v>
      </c>
      <c r="F73" s="118">
        <v>0</v>
      </c>
      <c r="G73" s="111">
        <v>133546041803</v>
      </c>
      <c r="H73" s="119">
        <f t="shared" si="11"/>
        <v>133546041803</v>
      </c>
      <c r="I73" s="129">
        <v>484058.9</v>
      </c>
      <c r="J73" s="112">
        <v>263222</v>
      </c>
      <c r="K73" s="111">
        <f t="shared" si="10"/>
        <v>127414951775.8</v>
      </c>
      <c r="L73" s="130">
        <f t="shared" si="12"/>
        <v>-6131090027.1999969</v>
      </c>
      <c r="M73" s="129">
        <f t="shared" si="15"/>
        <v>553966.686338</v>
      </c>
      <c r="N73" s="112">
        <v>238326</v>
      </c>
      <c r="O73" s="119">
        <f t="shared" si="13"/>
        <v>132024664488.19019</v>
      </c>
      <c r="P73" s="78" t="s">
        <v>246</v>
      </c>
      <c r="Q73" s="75" t="s">
        <v>247</v>
      </c>
      <c r="R73" s="79" t="s">
        <v>253</v>
      </c>
      <c r="S73" s="75" t="s">
        <v>343</v>
      </c>
      <c r="T73" s="82">
        <f t="shared" si="14"/>
        <v>275887.99999958684</v>
      </c>
    </row>
    <row r="74" spans="1:20" s="79" customFormat="1" ht="25.5">
      <c r="A74" s="123">
        <v>72</v>
      </c>
      <c r="B74" s="52">
        <v>1409</v>
      </c>
      <c r="C74" s="52">
        <v>1773</v>
      </c>
      <c r="D74" s="51" t="s">
        <v>195</v>
      </c>
      <c r="E74" s="124" t="s">
        <v>208</v>
      </c>
      <c r="F74" s="118">
        <v>0</v>
      </c>
      <c r="G74" s="111">
        <v>13255866624</v>
      </c>
      <c r="H74" s="119">
        <f t="shared" si="11"/>
        <v>13255866624</v>
      </c>
      <c r="I74" s="129">
        <v>48048</v>
      </c>
      <c r="J74" s="112">
        <v>263222</v>
      </c>
      <c r="K74" s="111">
        <f t="shared" si="10"/>
        <v>12647290656</v>
      </c>
      <c r="L74" s="130">
        <f t="shared" si="12"/>
        <v>-608575968</v>
      </c>
      <c r="M74" s="129">
        <f t="shared" si="15"/>
        <v>54987.09216</v>
      </c>
      <c r="N74" s="112">
        <v>238326</v>
      </c>
      <c r="O74" s="119">
        <f t="shared" si="13"/>
        <v>13104853726.124161</v>
      </c>
      <c r="P74" s="78" t="s">
        <v>246</v>
      </c>
      <c r="Q74" s="75" t="s">
        <v>247</v>
      </c>
      <c r="R74" s="79" t="s">
        <v>258</v>
      </c>
      <c r="S74" s="75" t="s">
        <v>344</v>
      </c>
      <c r="T74" s="82">
        <f t="shared" si="14"/>
        <v>275888</v>
      </c>
    </row>
    <row r="75" spans="1:20" s="79" customFormat="1" ht="38.25">
      <c r="A75" s="123">
        <v>73</v>
      </c>
      <c r="B75" s="52">
        <v>1410</v>
      </c>
      <c r="C75" s="52">
        <v>1824</v>
      </c>
      <c r="D75" s="51" t="s">
        <v>195</v>
      </c>
      <c r="E75" s="124" t="s">
        <v>209</v>
      </c>
      <c r="F75" s="118">
        <v>0</v>
      </c>
      <c r="G75" s="111">
        <v>146299964421</v>
      </c>
      <c r="H75" s="119">
        <f t="shared" si="11"/>
        <v>146299964421</v>
      </c>
      <c r="I75" s="129">
        <v>530287.52</v>
      </c>
      <c r="J75" s="112">
        <v>263222</v>
      </c>
      <c r="K75" s="111">
        <f t="shared" si="10"/>
        <v>139583341589.44</v>
      </c>
      <c r="L75" s="130">
        <f t="shared" si="12"/>
        <v>-6716622831.5599976</v>
      </c>
      <c r="M75" s="129">
        <f t="shared" si="15"/>
        <v>606871.64363840001</v>
      </c>
      <c r="N75" s="112">
        <v>238326</v>
      </c>
      <c r="O75" s="119">
        <f t="shared" si="13"/>
        <v>144633291341.76532</v>
      </c>
      <c r="P75" s="78" t="s">
        <v>246</v>
      </c>
      <c r="Q75" s="75" t="s">
        <v>247</v>
      </c>
      <c r="R75" s="79" t="s">
        <v>249</v>
      </c>
      <c r="S75" s="75" t="s">
        <v>345</v>
      </c>
      <c r="T75" s="82">
        <f t="shared" si="14"/>
        <v>275888.0020804563</v>
      </c>
    </row>
    <row r="76" spans="1:20" s="79" customFormat="1" ht="38.25">
      <c r="A76" s="123">
        <v>74</v>
      </c>
      <c r="B76" s="52">
        <v>1411</v>
      </c>
      <c r="C76" s="52">
        <v>1830</v>
      </c>
      <c r="D76" s="51" t="s">
        <v>195</v>
      </c>
      <c r="E76" s="124" t="s">
        <v>210</v>
      </c>
      <c r="F76" s="118">
        <v>0</v>
      </c>
      <c r="G76" s="111">
        <v>70329981294</v>
      </c>
      <c r="H76" s="119">
        <f t="shared" si="11"/>
        <v>70329981294</v>
      </c>
      <c r="I76" s="129">
        <v>254922.22</v>
      </c>
      <c r="J76" s="112">
        <v>263222</v>
      </c>
      <c r="K76" s="111">
        <f t="shared" si="10"/>
        <v>67101136592.840004</v>
      </c>
      <c r="L76" s="130">
        <f t="shared" si="12"/>
        <v>-3228844701.159996</v>
      </c>
      <c r="M76" s="129">
        <f t="shared" si="15"/>
        <v>291738.08701239998</v>
      </c>
      <c r="N76" s="112">
        <v>238326</v>
      </c>
      <c r="O76" s="119">
        <f t="shared" si="13"/>
        <v>69528771325.31723</v>
      </c>
      <c r="P76" s="78" t="s">
        <v>246</v>
      </c>
      <c r="Q76" s="75" t="s">
        <v>247</v>
      </c>
      <c r="R76" s="79" t="s">
        <v>250</v>
      </c>
      <c r="S76" s="75" t="s">
        <v>346</v>
      </c>
      <c r="T76" s="82">
        <f t="shared" si="14"/>
        <v>275887.99946116901</v>
      </c>
    </row>
    <row r="77" spans="1:20" s="79" customFormat="1" ht="38.25">
      <c r="A77" s="123">
        <v>75</v>
      </c>
      <c r="B77" s="52">
        <v>1416</v>
      </c>
      <c r="C77" s="52">
        <v>1936</v>
      </c>
      <c r="D77" s="51" t="s">
        <v>195</v>
      </c>
      <c r="E77" s="124" t="s">
        <v>211</v>
      </c>
      <c r="F77" s="118">
        <v>0</v>
      </c>
      <c r="G77" s="111">
        <v>235198219106</v>
      </c>
      <c r="H77" s="119">
        <f t="shared" si="11"/>
        <v>235198219106</v>
      </c>
      <c r="I77" s="129">
        <v>852513.41</v>
      </c>
      <c r="J77" s="112">
        <v>263222</v>
      </c>
      <c r="K77" s="111">
        <f t="shared" si="10"/>
        <v>224400284807.02002</v>
      </c>
      <c r="L77" s="130">
        <f t="shared" si="12"/>
        <v>-10797934298.97998</v>
      </c>
      <c r="M77" s="129">
        <f t="shared" si="15"/>
        <v>975633.39667220006</v>
      </c>
      <c r="N77" s="112">
        <v>238326</v>
      </c>
      <c r="O77" s="119">
        <f t="shared" si="13"/>
        <v>232518804895.29877</v>
      </c>
      <c r="P77" s="78" t="s">
        <v>246</v>
      </c>
      <c r="Q77" s="75" t="s">
        <v>247</v>
      </c>
      <c r="R77" s="79" t="s">
        <v>252</v>
      </c>
      <c r="S77" s="75" t="s">
        <v>347</v>
      </c>
      <c r="T77" s="82">
        <f t="shared" si="14"/>
        <v>275887.99935240898</v>
      </c>
    </row>
    <row r="78" spans="1:20" s="79" customFormat="1" ht="38.25">
      <c r="A78" s="123">
        <v>76</v>
      </c>
      <c r="B78" s="52">
        <v>1417</v>
      </c>
      <c r="C78" s="52">
        <v>1938</v>
      </c>
      <c r="D78" s="51" t="s">
        <v>195</v>
      </c>
      <c r="E78" s="124" t="s">
        <v>212</v>
      </c>
      <c r="F78" s="118">
        <v>0</v>
      </c>
      <c r="G78" s="111">
        <v>134971378531</v>
      </c>
      <c r="H78" s="119">
        <f t="shared" si="11"/>
        <v>134971378531</v>
      </c>
      <c r="I78" s="129">
        <v>489225.26</v>
      </c>
      <c r="J78" s="112">
        <v>263222</v>
      </c>
      <c r="K78" s="111">
        <f t="shared" si="10"/>
        <v>128774851387.72</v>
      </c>
      <c r="L78" s="130">
        <f t="shared" si="12"/>
        <v>-6196527143.2799988</v>
      </c>
      <c r="M78" s="129">
        <f t="shared" si="15"/>
        <v>559879.17204920005</v>
      </c>
      <c r="N78" s="112">
        <v>238326</v>
      </c>
      <c r="O78" s="119">
        <f t="shared" si="13"/>
        <v>133433763557.79765</v>
      </c>
      <c r="P78" s="78" t="s">
        <v>246</v>
      </c>
      <c r="Q78" s="75" t="s">
        <v>247</v>
      </c>
      <c r="R78" s="79" t="s">
        <v>249</v>
      </c>
      <c r="S78" s="75" t="s">
        <v>348</v>
      </c>
      <c r="T78" s="82">
        <f t="shared" si="14"/>
        <v>275888.00000024529</v>
      </c>
    </row>
    <row r="79" spans="1:20" s="79" customFormat="1" ht="38.25">
      <c r="A79" s="123">
        <v>77</v>
      </c>
      <c r="B79" s="52">
        <v>1419</v>
      </c>
      <c r="C79" s="52">
        <v>2022</v>
      </c>
      <c r="D79" s="51" t="s">
        <v>195</v>
      </c>
      <c r="E79" s="124" t="s">
        <v>213</v>
      </c>
      <c r="F79" s="118">
        <v>0</v>
      </c>
      <c r="G79" s="111">
        <v>688761215262</v>
      </c>
      <c r="H79" s="119">
        <f t="shared" si="11"/>
        <v>688761215262</v>
      </c>
      <c r="I79" s="129">
        <v>2496524.73</v>
      </c>
      <c r="J79" s="112">
        <v>263222</v>
      </c>
      <c r="K79" s="111">
        <f t="shared" si="10"/>
        <v>657140232480.05994</v>
      </c>
      <c r="L79" s="130">
        <f t="shared" si="12"/>
        <v>-31620982781.940063</v>
      </c>
      <c r="M79" s="129">
        <f t="shared" ref="M79:M84" si="16">I79*1.13171</f>
        <v>2825342.0021882998</v>
      </c>
      <c r="N79" s="112">
        <v>238326</v>
      </c>
      <c r="O79" s="119">
        <f t="shared" si="13"/>
        <v>673352458013.52869</v>
      </c>
      <c r="P79" s="78" t="s">
        <v>246</v>
      </c>
      <c r="Q79" s="75" t="s">
        <v>247</v>
      </c>
      <c r="R79" s="79" t="s">
        <v>249</v>
      </c>
      <c r="S79" s="75" t="s">
        <v>349</v>
      </c>
      <c r="T79" s="82">
        <f t="shared" si="14"/>
        <v>275888.00022101123</v>
      </c>
    </row>
    <row r="80" spans="1:20" s="79" customFormat="1" ht="38.25">
      <c r="A80" s="123">
        <v>78</v>
      </c>
      <c r="B80" s="52">
        <v>1420</v>
      </c>
      <c r="C80" s="52">
        <v>2025</v>
      </c>
      <c r="D80" s="51" t="s">
        <v>195</v>
      </c>
      <c r="E80" s="124" t="s">
        <v>214</v>
      </c>
      <c r="F80" s="118">
        <v>0</v>
      </c>
      <c r="G80" s="111">
        <v>30789189084</v>
      </c>
      <c r="H80" s="119">
        <f t="shared" si="11"/>
        <v>30789189084</v>
      </c>
      <c r="I80" s="129">
        <v>111600.32000000001</v>
      </c>
      <c r="J80" s="112">
        <v>263222</v>
      </c>
      <c r="K80" s="111">
        <f t="shared" si="10"/>
        <v>29375659431.040001</v>
      </c>
      <c r="L80" s="130">
        <f t="shared" si="12"/>
        <v>-1413529652.9599991</v>
      </c>
      <c r="M80" s="129">
        <f t="shared" si="16"/>
        <v>126299.1981472</v>
      </c>
      <c r="N80" s="112">
        <v>238326</v>
      </c>
      <c r="O80" s="119">
        <f t="shared" si="13"/>
        <v>30100382697.629589</v>
      </c>
      <c r="P80" s="78" t="s">
        <v>246</v>
      </c>
      <c r="Q80" s="75" t="s">
        <v>247</v>
      </c>
      <c r="R80" s="79" t="s">
        <v>263</v>
      </c>
      <c r="S80" s="75" t="s">
        <v>350</v>
      </c>
      <c r="T80" s="82">
        <f t="shared" si="14"/>
        <v>275887.99999856629</v>
      </c>
    </row>
    <row r="81" spans="1:20" s="79" customFormat="1" ht="38.25">
      <c r="A81" s="123">
        <v>79</v>
      </c>
      <c r="B81" s="52">
        <v>1421</v>
      </c>
      <c r="C81" s="52">
        <v>2027</v>
      </c>
      <c r="D81" s="51" t="s">
        <v>195</v>
      </c>
      <c r="E81" s="124" t="s">
        <v>215</v>
      </c>
      <c r="F81" s="118">
        <v>0</v>
      </c>
      <c r="G81" s="111">
        <v>77380831735</v>
      </c>
      <c r="H81" s="119">
        <f t="shared" si="11"/>
        <v>77380831735</v>
      </c>
      <c r="I81" s="129">
        <v>280479.15000000002</v>
      </c>
      <c r="J81" s="112">
        <v>263222</v>
      </c>
      <c r="K81" s="111">
        <f t="shared" si="10"/>
        <v>73828282821.300003</v>
      </c>
      <c r="L81" s="130">
        <f t="shared" si="12"/>
        <v>-3552548913.6999969</v>
      </c>
      <c r="M81" s="129">
        <f t="shared" si="16"/>
        <v>317421.0588465</v>
      </c>
      <c r="N81" s="112">
        <v>238326</v>
      </c>
      <c r="O81" s="119">
        <f t="shared" si="13"/>
        <v>75649691270.650955</v>
      </c>
      <c r="P81" s="78" t="s">
        <v>246</v>
      </c>
      <c r="Q81" s="75" t="s">
        <v>247</v>
      </c>
      <c r="R81" s="79" t="s">
        <v>257</v>
      </c>
      <c r="S81" s="75" t="s">
        <v>351</v>
      </c>
      <c r="T81" s="82">
        <f t="shared" si="14"/>
        <v>275887.9999992869</v>
      </c>
    </row>
    <row r="82" spans="1:20" s="79" customFormat="1" ht="25.5">
      <c r="A82" s="123">
        <v>80</v>
      </c>
      <c r="B82" s="52">
        <v>1422</v>
      </c>
      <c r="C82" s="52">
        <v>2029</v>
      </c>
      <c r="D82" s="51" t="s">
        <v>195</v>
      </c>
      <c r="E82" s="124" t="s">
        <v>216</v>
      </c>
      <c r="F82" s="118">
        <v>0</v>
      </c>
      <c r="G82" s="111">
        <v>170100571675</v>
      </c>
      <c r="H82" s="119">
        <f t="shared" si="11"/>
        <v>170100571675</v>
      </c>
      <c r="I82" s="129">
        <v>616556.62</v>
      </c>
      <c r="J82" s="112">
        <v>263222</v>
      </c>
      <c r="K82" s="111">
        <f t="shared" si="10"/>
        <v>162291266629.63998</v>
      </c>
      <c r="L82" s="130">
        <f t="shared" si="12"/>
        <v>-7809305045.3600159</v>
      </c>
      <c r="M82" s="129">
        <f t="shared" si="16"/>
        <v>697763.29242019996</v>
      </c>
      <c r="N82" s="112">
        <v>238326</v>
      </c>
      <c r="O82" s="119">
        <f t="shared" si="13"/>
        <v>166295134429.33658</v>
      </c>
      <c r="P82" s="78" t="s">
        <v>246</v>
      </c>
      <c r="Q82" s="75" t="s">
        <v>247</v>
      </c>
      <c r="R82" s="79" t="s">
        <v>262</v>
      </c>
      <c r="S82" s="75" t="s">
        <v>374</v>
      </c>
      <c r="T82" s="82">
        <f t="shared" si="14"/>
        <v>275887.99821012386</v>
      </c>
    </row>
    <row r="83" spans="1:20" s="79" customFormat="1" ht="38.25">
      <c r="A83" s="123">
        <v>81</v>
      </c>
      <c r="B83" s="52">
        <v>1424</v>
      </c>
      <c r="C83" s="52">
        <v>2034</v>
      </c>
      <c r="D83" s="51" t="s">
        <v>195</v>
      </c>
      <c r="E83" s="124" t="s">
        <v>217</v>
      </c>
      <c r="F83" s="118">
        <v>0</v>
      </c>
      <c r="G83" s="111">
        <v>15063484800</v>
      </c>
      <c r="H83" s="119">
        <f t="shared" si="11"/>
        <v>15063484800</v>
      </c>
      <c r="I83" s="129">
        <v>54600</v>
      </c>
      <c r="J83" s="112">
        <v>263222</v>
      </c>
      <c r="K83" s="111">
        <f t="shared" si="10"/>
        <v>14371921200</v>
      </c>
      <c r="L83" s="130">
        <f t="shared" si="12"/>
        <v>-691563600</v>
      </c>
      <c r="M83" s="129">
        <f t="shared" si="16"/>
        <v>61791.366000000002</v>
      </c>
      <c r="N83" s="112">
        <v>238326</v>
      </c>
      <c r="O83" s="119">
        <f t="shared" si="13"/>
        <v>14726489093.316</v>
      </c>
      <c r="P83" s="78" t="s">
        <v>246</v>
      </c>
      <c r="Q83" s="75" t="s">
        <v>247</v>
      </c>
      <c r="R83" s="79" t="s">
        <v>249</v>
      </c>
      <c r="S83" s="75" t="s">
        <v>352</v>
      </c>
      <c r="T83" s="82">
        <f t="shared" si="14"/>
        <v>275888</v>
      </c>
    </row>
    <row r="84" spans="1:20" s="79" customFormat="1" ht="38.25">
      <c r="A84" s="123">
        <v>82</v>
      </c>
      <c r="B84" s="52">
        <v>1425</v>
      </c>
      <c r="C84" s="52">
        <v>2035</v>
      </c>
      <c r="D84" s="51" t="s">
        <v>195</v>
      </c>
      <c r="E84" s="124" t="s">
        <v>218</v>
      </c>
      <c r="F84" s="118">
        <v>0</v>
      </c>
      <c r="G84" s="111">
        <v>28055708161</v>
      </c>
      <c r="H84" s="119">
        <f t="shared" si="11"/>
        <v>28055708161</v>
      </c>
      <c r="I84" s="129">
        <v>101692.38</v>
      </c>
      <c r="J84" s="112">
        <v>263222</v>
      </c>
      <c r="K84" s="111">
        <f t="shared" si="10"/>
        <v>26767671648.360001</v>
      </c>
      <c r="L84" s="130">
        <f t="shared" si="12"/>
        <v>-1288036512.6399994</v>
      </c>
      <c r="M84" s="129">
        <f t="shared" si="16"/>
        <v>115086.2833698</v>
      </c>
      <c r="N84" s="112">
        <v>238326</v>
      </c>
      <c r="O84" s="119">
        <f t="shared" si="13"/>
        <v>27428053570.390957</v>
      </c>
      <c r="P84" s="78" t="s">
        <v>246</v>
      </c>
      <c r="Q84" s="75" t="s">
        <v>247</v>
      </c>
      <c r="R84" s="79" t="s">
        <v>254</v>
      </c>
      <c r="S84" s="75" t="s">
        <v>353</v>
      </c>
      <c r="T84" s="82">
        <f t="shared" si="14"/>
        <v>275888.00813787623</v>
      </c>
    </row>
    <row r="85" spans="1:20" s="79" customFormat="1" ht="38.25">
      <c r="A85" s="123">
        <v>83</v>
      </c>
      <c r="B85" s="52">
        <v>1425</v>
      </c>
      <c r="C85" s="52">
        <v>2035</v>
      </c>
      <c r="D85" s="51" t="s">
        <v>195</v>
      </c>
      <c r="E85" s="124" t="s">
        <v>219</v>
      </c>
      <c r="F85" s="118">
        <v>0</v>
      </c>
      <c r="G85" s="111">
        <v>67955669439</v>
      </c>
      <c r="H85" s="119">
        <f t="shared" si="11"/>
        <v>67955669439</v>
      </c>
      <c r="I85" s="129">
        <v>246316.15</v>
      </c>
      <c r="J85" s="112">
        <v>263222</v>
      </c>
      <c r="K85" s="111">
        <f t="shared" si="10"/>
        <v>64835829635.299995</v>
      </c>
      <c r="L85" s="130">
        <f t="shared" si="12"/>
        <v>-3119839803.7000046</v>
      </c>
      <c r="M85" s="129">
        <f>I85*1.13171-3.16</f>
        <v>278755.29011649999</v>
      </c>
      <c r="N85" s="112">
        <v>238326</v>
      </c>
      <c r="O85" s="119">
        <f t="shared" si="13"/>
        <v>66434633272.304977</v>
      </c>
      <c r="P85" s="78" t="s">
        <v>246</v>
      </c>
      <c r="Q85" s="75" t="s">
        <v>247</v>
      </c>
      <c r="R85" s="79" t="s">
        <v>254</v>
      </c>
      <c r="S85" s="75" t="s">
        <v>354</v>
      </c>
      <c r="T85" s="82">
        <f t="shared" si="14"/>
        <v>275887.9977581657</v>
      </c>
    </row>
    <row r="86" spans="1:20" s="79" customFormat="1" ht="38.25">
      <c r="A86" s="123">
        <v>84</v>
      </c>
      <c r="B86" s="52">
        <v>1429</v>
      </c>
      <c r="C86" s="52">
        <v>2166</v>
      </c>
      <c r="D86" s="51" t="s">
        <v>195</v>
      </c>
      <c r="E86" s="124" t="s">
        <v>220</v>
      </c>
      <c r="F86" s="118">
        <v>0</v>
      </c>
      <c r="G86" s="111">
        <v>67746563165</v>
      </c>
      <c r="H86" s="119">
        <v>67746563165</v>
      </c>
      <c r="I86" s="129">
        <v>245558.21</v>
      </c>
      <c r="J86" s="112">
        <v>263222</v>
      </c>
      <c r="K86" s="111">
        <f t="shared" si="10"/>
        <v>64636323152.619995</v>
      </c>
      <c r="L86" s="130">
        <f t="shared" si="12"/>
        <v>-3110240012.3800049</v>
      </c>
      <c r="M86" s="129">
        <f>I86*1.15715</f>
        <v>284147.68270149996</v>
      </c>
      <c r="N86" s="112">
        <v>238326</v>
      </c>
      <c r="O86" s="119">
        <f t="shared" si="13"/>
        <v>67719780627.517677</v>
      </c>
      <c r="P86" s="78" t="s">
        <v>246</v>
      </c>
      <c r="Q86" s="75" t="s">
        <v>247</v>
      </c>
      <c r="R86" s="79" t="s">
        <v>250</v>
      </c>
      <c r="S86" s="75" t="s">
        <v>355</v>
      </c>
      <c r="T86" s="82">
        <f t="shared" si="14"/>
        <v>275887.99887814786</v>
      </c>
    </row>
    <row r="87" spans="1:20" s="79" customFormat="1" ht="38.25">
      <c r="A87" s="123">
        <v>85</v>
      </c>
      <c r="B87" s="52">
        <v>1431</v>
      </c>
      <c r="C87" s="52">
        <v>2176</v>
      </c>
      <c r="D87" s="51" t="s">
        <v>195</v>
      </c>
      <c r="E87" s="124" t="s">
        <v>221</v>
      </c>
      <c r="F87" s="118">
        <v>0</v>
      </c>
      <c r="G87" s="111">
        <v>36438108860</v>
      </c>
      <c r="H87" s="119">
        <f t="shared" ref="H87:H113" si="17">G87-F87</f>
        <v>36438108860</v>
      </c>
      <c r="I87" s="129">
        <v>132075.73000000001</v>
      </c>
      <c r="J87" s="112">
        <v>263222</v>
      </c>
      <c r="K87" s="111">
        <f t="shared" si="10"/>
        <v>34765237802.060005</v>
      </c>
      <c r="L87" s="130">
        <f t="shared" si="12"/>
        <v>-1672871057.9399948</v>
      </c>
      <c r="M87" s="129">
        <f>I87*1.15715</f>
        <v>152831.43096950001</v>
      </c>
      <c r="N87" s="112">
        <v>238326</v>
      </c>
      <c r="O87" s="119">
        <f t="shared" si="13"/>
        <v>36423703617.237061</v>
      </c>
      <c r="P87" s="78" t="s">
        <v>246</v>
      </c>
      <c r="Q87" s="75" t="s">
        <v>247</v>
      </c>
      <c r="R87" s="79" t="s">
        <v>249</v>
      </c>
      <c r="S87" s="75" t="s">
        <v>356</v>
      </c>
      <c r="T87" s="82">
        <f t="shared" si="14"/>
        <v>275887.99895332771</v>
      </c>
    </row>
    <row r="88" spans="1:20" s="79" customFormat="1" ht="38.25">
      <c r="A88" s="123">
        <v>86</v>
      </c>
      <c r="B88" s="52">
        <v>1432</v>
      </c>
      <c r="C88" s="52">
        <v>2179</v>
      </c>
      <c r="D88" s="51" t="s">
        <v>195</v>
      </c>
      <c r="E88" s="124" t="s">
        <v>222</v>
      </c>
      <c r="F88" s="118">
        <v>0</v>
      </c>
      <c r="G88" s="111">
        <v>468445740106</v>
      </c>
      <c r="H88" s="119">
        <f t="shared" si="17"/>
        <v>468445740106</v>
      </c>
      <c r="I88" s="129">
        <v>1697956.2</v>
      </c>
      <c r="J88" s="112">
        <v>263222</v>
      </c>
      <c r="K88" s="111">
        <f t="shared" si="10"/>
        <v>446939426876.39996</v>
      </c>
      <c r="L88" s="130">
        <f t="shared" si="12"/>
        <v>-21506313229.600037</v>
      </c>
      <c r="M88" s="129">
        <f>I88*1.15715</f>
        <v>1964790.0168299999</v>
      </c>
      <c r="N88" s="112">
        <v>238326</v>
      </c>
      <c r="O88" s="119">
        <f t="shared" si="13"/>
        <v>468260545551.02655</v>
      </c>
      <c r="P88" s="78" t="s">
        <v>246</v>
      </c>
      <c r="Q88" s="75" t="s">
        <v>247</v>
      </c>
      <c r="R88" s="79" t="s">
        <v>249</v>
      </c>
      <c r="S88" s="75" t="s">
        <v>357</v>
      </c>
      <c r="T88" s="82">
        <f t="shared" si="14"/>
        <v>275888.00000023557</v>
      </c>
    </row>
    <row r="89" spans="1:20" s="79" customFormat="1" ht="38.25">
      <c r="A89" s="123">
        <v>87</v>
      </c>
      <c r="B89" s="52">
        <v>1433</v>
      </c>
      <c r="C89" s="52">
        <v>2180</v>
      </c>
      <c r="D89" s="51" t="s">
        <v>195</v>
      </c>
      <c r="E89" s="124" t="s">
        <v>223</v>
      </c>
      <c r="F89" s="118">
        <v>0</v>
      </c>
      <c r="G89" s="111">
        <v>26139946579</v>
      </c>
      <c r="H89" s="119">
        <f t="shared" si="17"/>
        <v>26139946579</v>
      </c>
      <c r="I89" s="129">
        <v>94748.4</v>
      </c>
      <c r="J89" s="112">
        <v>263222</v>
      </c>
      <c r="K89" s="111">
        <f t="shared" si="10"/>
        <v>24939863344.799999</v>
      </c>
      <c r="L89" s="130">
        <f t="shared" si="12"/>
        <v>-1200083234.2000008</v>
      </c>
      <c r="M89" s="129">
        <f>I89*1.15715</f>
        <v>109638.11105999998</v>
      </c>
      <c r="N89" s="112">
        <v>238326</v>
      </c>
      <c r="O89" s="119">
        <f t="shared" si="13"/>
        <v>26129612456.485554</v>
      </c>
      <c r="P89" s="78" t="s">
        <v>246</v>
      </c>
      <c r="Q89" s="75" t="s">
        <v>247</v>
      </c>
      <c r="R89" s="79" t="s">
        <v>249</v>
      </c>
      <c r="S89" s="75" t="s">
        <v>358</v>
      </c>
      <c r="T89" s="82">
        <f t="shared" si="14"/>
        <v>275887.99999788916</v>
      </c>
    </row>
    <row r="90" spans="1:20" s="79" customFormat="1" ht="25.5">
      <c r="A90" s="123">
        <v>88</v>
      </c>
      <c r="B90" s="52">
        <v>2033</v>
      </c>
      <c r="C90" s="52">
        <v>2265</v>
      </c>
      <c r="D90" s="51" t="s">
        <v>195</v>
      </c>
      <c r="E90" s="124" t="s">
        <v>245</v>
      </c>
      <c r="F90" s="118">
        <v>469233069.27999997</v>
      </c>
      <c r="G90" s="111">
        <v>0</v>
      </c>
      <c r="H90" s="119">
        <f t="shared" si="17"/>
        <v>-469233069.27999997</v>
      </c>
      <c r="I90" s="129">
        <v>-1700.81</v>
      </c>
      <c r="J90" s="112">
        <v>263222</v>
      </c>
      <c r="K90" s="111">
        <f t="shared" si="10"/>
        <v>-447690609.81999999</v>
      </c>
      <c r="L90" s="119">
        <f t="shared" si="12"/>
        <v>21542459.459999979</v>
      </c>
      <c r="M90" s="129">
        <f>I90*1.15715</f>
        <v>-1968.0922914999999</v>
      </c>
      <c r="N90" s="112">
        <v>238326</v>
      </c>
      <c r="O90" s="119">
        <f t="shared" si="13"/>
        <v>-469047563.46402895</v>
      </c>
      <c r="P90" s="78"/>
      <c r="Q90" s="75"/>
      <c r="R90" s="79" t="s">
        <v>245</v>
      </c>
      <c r="S90" s="75" t="s">
        <v>359</v>
      </c>
      <c r="T90" s="82">
        <f t="shared" si="14"/>
        <v>275888</v>
      </c>
    </row>
    <row r="91" spans="1:20" s="79" customFormat="1" ht="25.5">
      <c r="A91" s="123">
        <v>89</v>
      </c>
      <c r="B91" s="52">
        <v>1434</v>
      </c>
      <c r="C91" s="52">
        <v>2181</v>
      </c>
      <c r="D91" s="51" t="s">
        <v>195</v>
      </c>
      <c r="E91" s="124" t="s">
        <v>224</v>
      </c>
      <c r="F91" s="118">
        <v>0</v>
      </c>
      <c r="G91" s="111">
        <v>106457040504</v>
      </c>
      <c r="H91" s="119">
        <f t="shared" si="17"/>
        <v>106457040504</v>
      </c>
      <c r="I91" s="129">
        <v>385870.5</v>
      </c>
      <c r="J91" s="112">
        <v>263222</v>
      </c>
      <c r="K91" s="111">
        <f t="shared" si="10"/>
        <v>101569604751</v>
      </c>
      <c r="L91" s="130">
        <f t="shared" si="12"/>
        <v>-4887435753</v>
      </c>
      <c r="M91" s="129">
        <f>I91*1.15715+9.12</f>
        <v>446519.16907499998</v>
      </c>
      <c r="N91" s="112">
        <v>238326</v>
      </c>
      <c r="O91" s="119">
        <f t="shared" si="13"/>
        <v>106417127488.96844</v>
      </c>
      <c r="P91" s="78" t="s">
        <v>246</v>
      </c>
      <c r="Q91" s="75" t="s">
        <v>247</v>
      </c>
      <c r="R91" s="79" t="s">
        <v>249</v>
      </c>
      <c r="S91" s="75" t="s">
        <v>360</v>
      </c>
      <c r="T91" s="82">
        <f t="shared" si="14"/>
        <v>275888</v>
      </c>
    </row>
    <row r="92" spans="1:20" s="79" customFormat="1" ht="38.25">
      <c r="A92" s="123">
        <v>90</v>
      </c>
      <c r="B92" s="52">
        <v>1562</v>
      </c>
      <c r="C92" s="52">
        <v>1842</v>
      </c>
      <c r="D92" s="51" t="s">
        <v>196</v>
      </c>
      <c r="E92" s="124" t="s">
        <v>225</v>
      </c>
      <c r="F92" s="118">
        <v>0</v>
      </c>
      <c r="G92" s="111">
        <v>74839024970</v>
      </c>
      <c r="H92" s="119">
        <f t="shared" si="17"/>
        <v>74839024970</v>
      </c>
      <c r="I92" s="129">
        <v>264881.27</v>
      </c>
      <c r="J92" s="112">
        <v>263222</v>
      </c>
      <c r="K92" s="111">
        <f t="shared" si="10"/>
        <v>69722577651.940002</v>
      </c>
      <c r="L92" s="130">
        <f t="shared" si="12"/>
        <v>-5116447318.0599976</v>
      </c>
      <c r="M92" s="129">
        <f>I92*1.14312</f>
        <v>302791.07736240001</v>
      </c>
      <c r="N92" s="112">
        <v>238326</v>
      </c>
      <c r="O92" s="119">
        <f t="shared" si="13"/>
        <v>72162986303.471344</v>
      </c>
      <c r="P92" s="78" t="s">
        <v>246</v>
      </c>
      <c r="Q92" s="75" t="s">
        <v>247</v>
      </c>
      <c r="R92" s="79" t="s">
        <v>249</v>
      </c>
      <c r="S92" s="75" t="s">
        <v>396</v>
      </c>
      <c r="T92" s="82">
        <f t="shared" si="14"/>
        <v>282538.00266813883</v>
      </c>
    </row>
    <row r="93" spans="1:20" s="79" customFormat="1" ht="38.25">
      <c r="A93" s="123">
        <v>91</v>
      </c>
      <c r="B93" s="52">
        <v>1563</v>
      </c>
      <c r="C93" s="52">
        <v>1841</v>
      </c>
      <c r="D93" s="51" t="s">
        <v>196</v>
      </c>
      <c r="E93" s="124" t="s">
        <v>226</v>
      </c>
      <c r="F93" s="118">
        <v>0</v>
      </c>
      <c r="G93" s="111">
        <v>266896818376</v>
      </c>
      <c r="H93" s="119">
        <f t="shared" si="17"/>
        <v>266896818376</v>
      </c>
      <c r="I93" s="129">
        <v>944640.43</v>
      </c>
      <c r="J93" s="112">
        <v>263222</v>
      </c>
      <c r="K93" s="111">
        <f t="shared" si="10"/>
        <v>248650143265.46002</v>
      </c>
      <c r="L93" s="130">
        <f t="shared" si="12"/>
        <v>-18246675110.539978</v>
      </c>
      <c r="M93" s="129">
        <f>I93*1.14312</f>
        <v>1079837.3683416001</v>
      </c>
      <c r="N93" s="112">
        <v>238326</v>
      </c>
      <c r="O93" s="119">
        <f t="shared" si="13"/>
        <v>257353320647.38019</v>
      </c>
      <c r="P93" s="78" t="s">
        <v>246</v>
      </c>
      <c r="Q93" s="75" t="s">
        <v>247</v>
      </c>
      <c r="R93" s="79" t="s">
        <v>249</v>
      </c>
      <c r="S93" s="75" t="s">
        <v>345</v>
      </c>
      <c r="T93" s="82">
        <f t="shared" si="14"/>
        <v>282538.00059775123</v>
      </c>
    </row>
    <row r="94" spans="1:20" s="79" customFormat="1" ht="38.25">
      <c r="A94" s="123">
        <v>92</v>
      </c>
      <c r="B94" s="52">
        <v>1564</v>
      </c>
      <c r="C94" s="52">
        <v>1843</v>
      </c>
      <c r="D94" s="51" t="s">
        <v>196</v>
      </c>
      <c r="E94" s="124" t="s">
        <v>227</v>
      </c>
      <c r="F94" s="118">
        <v>0</v>
      </c>
      <c r="G94" s="111">
        <v>575414630496</v>
      </c>
      <c r="H94" s="119">
        <f t="shared" si="17"/>
        <v>575414630496</v>
      </c>
      <c r="I94" s="129">
        <v>2036592</v>
      </c>
      <c r="J94" s="112">
        <v>263222</v>
      </c>
      <c r="K94" s="111">
        <f t="shared" si="10"/>
        <v>536075819424</v>
      </c>
      <c r="L94" s="130">
        <f t="shared" si="12"/>
        <v>-39338811072</v>
      </c>
      <c r="M94" s="129">
        <f>I94*1.14312</f>
        <v>2328069.0470399996</v>
      </c>
      <c r="N94" s="112">
        <v>238326</v>
      </c>
      <c r="O94" s="119">
        <f t="shared" si="13"/>
        <v>554839383704.85498</v>
      </c>
      <c r="P94" s="78" t="s">
        <v>246</v>
      </c>
      <c r="Q94" s="75" t="s">
        <v>247</v>
      </c>
      <c r="R94" s="79" t="s">
        <v>249</v>
      </c>
      <c r="S94" s="75" t="s">
        <v>346</v>
      </c>
      <c r="T94" s="82">
        <f t="shared" si="14"/>
        <v>282538</v>
      </c>
    </row>
    <row r="95" spans="1:20" s="79" customFormat="1" ht="38.25">
      <c r="A95" s="123">
        <v>93</v>
      </c>
      <c r="B95" s="52">
        <v>1565</v>
      </c>
      <c r="C95" s="52">
        <v>1844</v>
      </c>
      <c r="D95" s="51" t="s">
        <v>196</v>
      </c>
      <c r="E95" s="124" t="s">
        <v>228</v>
      </c>
      <c r="F95" s="118">
        <v>0</v>
      </c>
      <c r="G95" s="111">
        <v>140675670200</v>
      </c>
      <c r="H95" s="119">
        <f t="shared" si="17"/>
        <v>140675670200</v>
      </c>
      <c r="I95" s="129">
        <v>497900</v>
      </c>
      <c r="J95" s="112">
        <v>263222</v>
      </c>
      <c r="K95" s="111">
        <f t="shared" si="10"/>
        <v>131058233800</v>
      </c>
      <c r="L95" s="130">
        <f t="shared" si="12"/>
        <v>-9617436400</v>
      </c>
      <c r="M95" s="129">
        <f>I95*1.14312</f>
        <v>569159.44799999997</v>
      </c>
      <c r="N95" s="112">
        <v>238326</v>
      </c>
      <c r="O95" s="119">
        <f t="shared" si="13"/>
        <v>135645494604.04799</v>
      </c>
      <c r="P95" s="78" t="s">
        <v>246</v>
      </c>
      <c r="Q95" s="75" t="s">
        <v>247</v>
      </c>
      <c r="R95" s="79" t="s">
        <v>249</v>
      </c>
      <c r="S95" s="75" t="s">
        <v>347</v>
      </c>
      <c r="T95" s="82">
        <f t="shared" si="14"/>
        <v>282538</v>
      </c>
    </row>
    <row r="96" spans="1:20" s="79" customFormat="1" ht="38.25">
      <c r="A96" s="123">
        <v>94</v>
      </c>
      <c r="B96" s="52">
        <v>1566</v>
      </c>
      <c r="C96" s="52">
        <v>1863</v>
      </c>
      <c r="D96" s="51" t="s">
        <v>196</v>
      </c>
      <c r="E96" s="124" t="s">
        <v>229</v>
      </c>
      <c r="F96" s="118">
        <v>0</v>
      </c>
      <c r="G96" s="111">
        <v>158571627120</v>
      </c>
      <c r="H96" s="119">
        <f t="shared" si="17"/>
        <v>158571627120</v>
      </c>
      <c r="I96" s="129">
        <v>561240</v>
      </c>
      <c r="J96" s="112">
        <v>263222</v>
      </c>
      <c r="K96" s="111">
        <f t="shared" si="10"/>
        <v>147730715280</v>
      </c>
      <c r="L96" s="130">
        <f t="shared" si="12"/>
        <v>-10840911840</v>
      </c>
      <c r="M96" s="129">
        <f>I96*1.14312</f>
        <v>641564.66879999998</v>
      </c>
      <c r="N96" s="112">
        <v>238326</v>
      </c>
      <c r="O96" s="119">
        <f t="shared" si="13"/>
        <v>152901541256.4288</v>
      </c>
      <c r="P96" s="78" t="s">
        <v>246</v>
      </c>
      <c r="Q96" s="75" t="s">
        <v>247</v>
      </c>
      <c r="R96" s="79" t="s">
        <v>249</v>
      </c>
      <c r="S96" s="75" t="s">
        <v>395</v>
      </c>
      <c r="T96" s="82">
        <f t="shared" si="14"/>
        <v>282538</v>
      </c>
    </row>
    <row r="97" spans="1:20" s="79" customFormat="1" ht="38.25">
      <c r="A97" s="123">
        <v>95</v>
      </c>
      <c r="B97" s="52">
        <v>1567</v>
      </c>
      <c r="C97" s="52">
        <v>1869</v>
      </c>
      <c r="D97" s="51" t="s">
        <v>196</v>
      </c>
      <c r="E97" s="124" t="s">
        <v>230</v>
      </c>
      <c r="F97" s="118">
        <v>0</v>
      </c>
      <c r="G97" s="111">
        <v>86905693897</v>
      </c>
      <c r="H97" s="119">
        <f t="shared" si="17"/>
        <v>86905693897</v>
      </c>
      <c r="I97" s="129">
        <v>307589.40000000002</v>
      </c>
      <c r="J97" s="112">
        <v>263222</v>
      </c>
      <c r="K97" s="111">
        <f t="shared" si="10"/>
        <v>80964297046.800003</v>
      </c>
      <c r="L97" s="130">
        <f t="shared" si="12"/>
        <v>-5941396850.1999969</v>
      </c>
      <c r="M97" s="129">
        <f>I97*1.14312+7.17</f>
        <v>351618.76492799999</v>
      </c>
      <c r="N97" s="112">
        <v>238326</v>
      </c>
      <c r="O97" s="119">
        <f t="shared" si="13"/>
        <v>83799893770.23053</v>
      </c>
      <c r="P97" s="78" t="s">
        <v>246</v>
      </c>
      <c r="Q97" s="75" t="s">
        <v>247</v>
      </c>
      <c r="R97" s="79" t="s">
        <v>249</v>
      </c>
      <c r="S97" s="75" t="s">
        <v>348</v>
      </c>
      <c r="T97" s="82">
        <f t="shared" si="14"/>
        <v>282537.99999934976</v>
      </c>
    </row>
    <row r="98" spans="1:20" s="79" customFormat="1" ht="38.25">
      <c r="A98" s="123">
        <v>96</v>
      </c>
      <c r="B98" s="52">
        <v>1609</v>
      </c>
      <c r="C98" s="52">
        <v>1941</v>
      </c>
      <c r="D98" s="51" t="s">
        <v>197</v>
      </c>
      <c r="E98" s="124" t="s">
        <v>231</v>
      </c>
      <c r="F98" s="118">
        <v>0</v>
      </c>
      <c r="G98" s="111">
        <v>404696160000</v>
      </c>
      <c r="H98" s="119">
        <f t="shared" si="17"/>
        <v>404696160000</v>
      </c>
      <c r="I98" s="129">
        <v>1440000</v>
      </c>
      <c r="J98" s="112">
        <v>263222</v>
      </c>
      <c r="K98" s="111">
        <f t="shared" si="10"/>
        <v>379039680000</v>
      </c>
      <c r="L98" s="130">
        <f t="shared" si="12"/>
        <v>-25656480000</v>
      </c>
      <c r="M98" s="129">
        <f t="shared" ref="M98:M104" si="18">I98*1.13351</f>
        <v>1632254.4000000001</v>
      </c>
      <c r="N98" s="112">
        <v>238326</v>
      </c>
      <c r="O98" s="119">
        <f t="shared" si="13"/>
        <v>389008662134.40002</v>
      </c>
      <c r="P98" s="78" t="s">
        <v>246</v>
      </c>
      <c r="Q98" s="75" t="s">
        <v>247</v>
      </c>
      <c r="R98" s="79" t="s">
        <v>249</v>
      </c>
      <c r="S98" s="75" t="s">
        <v>361</v>
      </c>
      <c r="T98" s="82">
        <f t="shared" si="14"/>
        <v>281039</v>
      </c>
    </row>
    <row r="99" spans="1:20" s="79" customFormat="1" ht="25.5">
      <c r="A99" s="123">
        <v>97</v>
      </c>
      <c r="B99" s="52">
        <v>1609</v>
      </c>
      <c r="C99" s="52">
        <v>1941</v>
      </c>
      <c r="D99" s="51" t="s">
        <v>197</v>
      </c>
      <c r="E99" s="124" t="s">
        <v>232</v>
      </c>
      <c r="F99" s="118">
        <v>0</v>
      </c>
      <c r="G99" s="111">
        <v>42015330500</v>
      </c>
      <c r="H99" s="119">
        <f t="shared" si="17"/>
        <v>42015330500</v>
      </c>
      <c r="I99" s="129">
        <v>149500</v>
      </c>
      <c r="J99" s="112">
        <v>263222</v>
      </c>
      <c r="K99" s="111">
        <f t="shared" si="10"/>
        <v>39351689000</v>
      </c>
      <c r="L99" s="130">
        <f t="shared" ref="L99:L113" si="19">K99-H99</f>
        <v>-2663641500</v>
      </c>
      <c r="M99" s="129">
        <f t="shared" si="18"/>
        <v>169459.745</v>
      </c>
      <c r="N99" s="112">
        <v>238326</v>
      </c>
      <c r="O99" s="119">
        <f t="shared" ref="O99:O113" si="20">N99*M99</f>
        <v>40386663186.869995</v>
      </c>
      <c r="P99" s="78" t="s">
        <v>246</v>
      </c>
      <c r="Q99" s="75" t="s">
        <v>247</v>
      </c>
      <c r="R99" s="79" t="s">
        <v>249</v>
      </c>
      <c r="S99" s="75" t="s">
        <v>361</v>
      </c>
      <c r="T99" s="82">
        <f t="shared" ref="T99:T113" si="21">H99/I99</f>
        <v>281039</v>
      </c>
    </row>
    <row r="100" spans="1:20" s="79" customFormat="1" ht="38.25">
      <c r="A100" s="123">
        <v>98</v>
      </c>
      <c r="B100" s="52">
        <v>1610</v>
      </c>
      <c r="C100" s="52">
        <v>2006</v>
      </c>
      <c r="D100" s="51" t="s">
        <v>197</v>
      </c>
      <c r="E100" s="124" t="s">
        <v>233</v>
      </c>
      <c r="F100" s="118">
        <v>0</v>
      </c>
      <c r="G100" s="111">
        <v>557489496201</v>
      </c>
      <c r="H100" s="119">
        <f t="shared" si="17"/>
        <v>557489496201</v>
      </c>
      <c r="I100" s="129">
        <v>1983673.07</v>
      </c>
      <c r="J100" s="112">
        <v>263222</v>
      </c>
      <c r="K100" s="111">
        <f t="shared" si="10"/>
        <v>522146392831.54004</v>
      </c>
      <c r="L100" s="130">
        <f t="shared" si="19"/>
        <v>-35343103369.459961</v>
      </c>
      <c r="M100" s="129">
        <f t="shared" si="18"/>
        <v>2248513.2615757002</v>
      </c>
      <c r="N100" s="112">
        <v>238326</v>
      </c>
      <c r="O100" s="119">
        <f t="shared" si="20"/>
        <v>535879171578.29034</v>
      </c>
      <c r="P100" s="78" t="s">
        <v>246</v>
      </c>
      <c r="Q100" s="75" t="s">
        <v>247</v>
      </c>
      <c r="R100" s="79" t="s">
        <v>249</v>
      </c>
      <c r="S100" s="75" t="s">
        <v>375</v>
      </c>
      <c r="T100" s="82">
        <f t="shared" si="21"/>
        <v>281039.00014179252</v>
      </c>
    </row>
    <row r="101" spans="1:20" s="79" customFormat="1" ht="38.25">
      <c r="A101" s="123">
        <v>99</v>
      </c>
      <c r="B101" s="52">
        <v>1611</v>
      </c>
      <c r="C101" s="52">
        <v>2008</v>
      </c>
      <c r="D101" s="51" t="s">
        <v>197</v>
      </c>
      <c r="E101" s="124" t="s">
        <v>234</v>
      </c>
      <c r="F101" s="118">
        <v>0</v>
      </c>
      <c r="G101" s="111">
        <v>316905745206</v>
      </c>
      <c r="H101" s="119">
        <f t="shared" si="17"/>
        <v>316905745206</v>
      </c>
      <c r="I101" s="129">
        <v>1127621.95</v>
      </c>
      <c r="J101" s="112">
        <v>263222</v>
      </c>
      <c r="K101" s="111">
        <f t="shared" si="10"/>
        <v>296814904922.89996</v>
      </c>
      <c r="L101" s="130">
        <f t="shared" si="19"/>
        <v>-20090840283.100037</v>
      </c>
      <c r="M101" s="129">
        <f t="shared" si="18"/>
        <v>1278170.7565444999</v>
      </c>
      <c r="N101" s="112">
        <v>238326</v>
      </c>
      <c r="O101" s="119">
        <f t="shared" si="20"/>
        <v>304621323724.22449</v>
      </c>
      <c r="P101" s="78" t="s">
        <v>246</v>
      </c>
      <c r="Q101" s="75" t="s">
        <v>247</v>
      </c>
      <c r="R101" s="79" t="s">
        <v>249</v>
      </c>
      <c r="S101" s="75" t="s">
        <v>362</v>
      </c>
      <c r="T101" s="82">
        <f t="shared" si="21"/>
        <v>281038.99999995565</v>
      </c>
    </row>
    <row r="102" spans="1:20" s="79" customFormat="1" ht="38.25">
      <c r="A102" s="123">
        <v>100</v>
      </c>
      <c r="B102" s="52">
        <v>1612</v>
      </c>
      <c r="C102" s="52">
        <v>2010</v>
      </c>
      <c r="D102" s="51" t="s">
        <v>197</v>
      </c>
      <c r="E102" s="124" t="s">
        <v>235</v>
      </c>
      <c r="F102" s="118">
        <v>0</v>
      </c>
      <c r="G102" s="111">
        <v>382708694432</v>
      </c>
      <c r="H102" s="119">
        <f t="shared" si="17"/>
        <v>382708694432</v>
      </c>
      <c r="I102" s="129">
        <v>1361763.65</v>
      </c>
      <c r="J102" s="112">
        <v>263222</v>
      </c>
      <c r="K102" s="111">
        <f t="shared" si="10"/>
        <v>358446151480.29999</v>
      </c>
      <c r="L102" s="130">
        <f t="shared" si="19"/>
        <v>-24262542951.700012</v>
      </c>
      <c r="M102" s="129">
        <f t="shared" si="18"/>
        <v>1543572.7149115</v>
      </c>
      <c r="N102" s="112">
        <v>238326</v>
      </c>
      <c r="O102" s="119">
        <f t="shared" si="20"/>
        <v>367873510853.99817</v>
      </c>
      <c r="P102" s="78" t="s">
        <v>246</v>
      </c>
      <c r="Q102" s="75" t="s">
        <v>247</v>
      </c>
      <c r="R102" s="79" t="s">
        <v>249</v>
      </c>
      <c r="S102" s="75" t="s">
        <v>363</v>
      </c>
      <c r="T102" s="82">
        <f t="shared" si="21"/>
        <v>281038.99999974301</v>
      </c>
    </row>
    <row r="103" spans="1:20" s="79" customFormat="1" ht="38.25">
      <c r="A103" s="123">
        <v>101</v>
      </c>
      <c r="B103" s="52">
        <v>1613</v>
      </c>
      <c r="C103" s="52">
        <v>2012</v>
      </c>
      <c r="D103" s="51" t="s">
        <v>197</v>
      </c>
      <c r="E103" s="124" t="s">
        <v>236</v>
      </c>
      <c r="F103" s="118">
        <v>0</v>
      </c>
      <c r="G103" s="111">
        <v>943791677961</v>
      </c>
      <c r="H103" s="119">
        <f t="shared" si="17"/>
        <v>943791677961</v>
      </c>
      <c r="I103" s="129">
        <v>3358223.3</v>
      </c>
      <c r="J103" s="112">
        <v>263222</v>
      </c>
      <c r="K103" s="111">
        <f t="shared" si="10"/>
        <v>883958253472.59998</v>
      </c>
      <c r="L103" s="130">
        <f t="shared" si="19"/>
        <v>-59833424488.400024</v>
      </c>
      <c r="M103" s="129">
        <f t="shared" si="18"/>
        <v>3806579.6927829999</v>
      </c>
      <c r="N103" s="112">
        <v>238326</v>
      </c>
      <c r="O103" s="119">
        <f t="shared" si="20"/>
        <v>907206911862.20129</v>
      </c>
      <c r="P103" s="78" t="s">
        <v>246</v>
      </c>
      <c r="Q103" s="75" t="s">
        <v>247</v>
      </c>
      <c r="R103" s="79" t="s">
        <v>249</v>
      </c>
      <c r="S103" s="75" t="s">
        <v>364</v>
      </c>
      <c r="T103" s="82">
        <f t="shared" si="21"/>
        <v>281038.98807473585</v>
      </c>
    </row>
    <row r="104" spans="1:20" s="79" customFormat="1" ht="38.25">
      <c r="A104" s="123">
        <v>102</v>
      </c>
      <c r="B104" s="52">
        <v>1613</v>
      </c>
      <c r="C104" s="52">
        <v>2012</v>
      </c>
      <c r="D104" s="51" t="s">
        <v>197</v>
      </c>
      <c r="E104" s="124" t="s">
        <v>237</v>
      </c>
      <c r="F104" s="118">
        <v>0</v>
      </c>
      <c r="G104" s="111">
        <v>644887883792</v>
      </c>
      <c r="H104" s="119">
        <f t="shared" si="17"/>
        <v>644887883792</v>
      </c>
      <c r="I104" s="129">
        <v>2294656.2000000002</v>
      </c>
      <c r="J104" s="112">
        <v>263222</v>
      </c>
      <c r="K104" s="111">
        <f t="shared" si="10"/>
        <v>604003994276.40002</v>
      </c>
      <c r="L104" s="130">
        <f t="shared" si="19"/>
        <v>-40883889515.599976</v>
      </c>
      <c r="M104" s="129">
        <f t="shared" si="18"/>
        <v>2601015.7492620004</v>
      </c>
      <c r="N104" s="112">
        <v>238326</v>
      </c>
      <c r="O104" s="119">
        <f t="shared" si="20"/>
        <v>619889679458.61548</v>
      </c>
      <c r="P104" s="78" t="s">
        <v>246</v>
      </c>
      <c r="Q104" s="75" t="s">
        <v>247</v>
      </c>
      <c r="R104" s="79" t="s">
        <v>249</v>
      </c>
      <c r="S104" s="75" t="s">
        <v>364</v>
      </c>
      <c r="T104" s="82">
        <f t="shared" si="21"/>
        <v>281039.00000008714</v>
      </c>
    </row>
    <row r="105" spans="1:20" s="79" customFormat="1" ht="38.25">
      <c r="A105" s="123">
        <v>103</v>
      </c>
      <c r="B105" s="52">
        <v>1614</v>
      </c>
      <c r="C105" s="52">
        <v>2020</v>
      </c>
      <c r="D105" s="51" t="s">
        <v>197</v>
      </c>
      <c r="E105" s="124" t="s">
        <v>238</v>
      </c>
      <c r="F105" s="118">
        <v>0</v>
      </c>
      <c r="G105" s="111">
        <v>200508409948</v>
      </c>
      <c r="H105" s="119">
        <f t="shared" si="17"/>
        <v>200508409948</v>
      </c>
      <c r="I105" s="129">
        <v>713454.04</v>
      </c>
      <c r="J105" s="112">
        <v>263222</v>
      </c>
      <c r="K105" s="111">
        <f t="shared" si="10"/>
        <v>187796799316.88</v>
      </c>
      <c r="L105" s="130">
        <f t="shared" si="19"/>
        <v>-12711610631.119995</v>
      </c>
      <c r="M105" s="129">
        <f>I105*1.13351+13.68</f>
        <v>808720.96888040006</v>
      </c>
      <c r="N105" s="112">
        <v>238326</v>
      </c>
      <c r="O105" s="119">
        <f t="shared" si="20"/>
        <v>192739233629.39023</v>
      </c>
      <c r="P105" s="78" t="s">
        <v>246</v>
      </c>
      <c r="Q105" s="75" t="s">
        <v>247</v>
      </c>
      <c r="R105" s="79" t="s">
        <v>258</v>
      </c>
      <c r="S105" s="75" t="s">
        <v>365</v>
      </c>
      <c r="T105" s="82">
        <f t="shared" si="21"/>
        <v>281039.00000061671</v>
      </c>
    </row>
    <row r="106" spans="1:20" s="79" customFormat="1" ht="38.25">
      <c r="A106" s="123">
        <v>104</v>
      </c>
      <c r="B106" s="52">
        <v>1676</v>
      </c>
      <c r="C106" s="52">
        <v>2231</v>
      </c>
      <c r="D106" s="51" t="s">
        <v>198</v>
      </c>
      <c r="E106" s="125" t="s">
        <v>239</v>
      </c>
      <c r="F106" s="118">
        <v>0</v>
      </c>
      <c r="G106" s="111">
        <v>41590517589</v>
      </c>
      <c r="H106" s="119">
        <f t="shared" si="17"/>
        <v>41590517589</v>
      </c>
      <c r="I106" s="129">
        <v>150132.72</v>
      </c>
      <c r="J106" s="112">
        <v>263222</v>
      </c>
      <c r="K106" s="111">
        <f t="shared" si="10"/>
        <v>39518234823.840004</v>
      </c>
      <c r="L106" s="130">
        <f t="shared" si="19"/>
        <v>-2072282765.159996</v>
      </c>
      <c r="M106" s="129">
        <f>I106*1.12801</f>
        <v>169351.20948719999</v>
      </c>
      <c r="N106" s="112">
        <v>238326</v>
      </c>
      <c r="O106" s="119">
        <f t="shared" si="20"/>
        <v>40360796352.246422</v>
      </c>
      <c r="P106" s="78" t="s">
        <v>246</v>
      </c>
      <c r="Q106" s="75" t="s">
        <v>247</v>
      </c>
      <c r="R106" s="79" t="s">
        <v>250</v>
      </c>
      <c r="S106" s="75" t="s">
        <v>381</v>
      </c>
      <c r="T106" s="82">
        <f t="shared" si="21"/>
        <v>277025.00553510257</v>
      </c>
    </row>
    <row r="107" spans="1:20" s="79" customFormat="1" ht="25.5">
      <c r="A107" s="123">
        <v>105</v>
      </c>
      <c r="B107" s="52">
        <v>1677</v>
      </c>
      <c r="C107" s="52">
        <v>2232</v>
      </c>
      <c r="D107" s="51" t="s">
        <v>198</v>
      </c>
      <c r="E107" s="125" t="s">
        <v>240</v>
      </c>
      <c r="F107" s="118">
        <v>0</v>
      </c>
      <c r="G107" s="111">
        <v>95479425003</v>
      </c>
      <c r="H107" s="119">
        <f t="shared" si="17"/>
        <v>95479425003</v>
      </c>
      <c r="I107" s="129">
        <v>344659.96</v>
      </c>
      <c r="J107" s="112">
        <v>263222</v>
      </c>
      <c r="K107" s="111">
        <f t="shared" si="10"/>
        <v>90722083991.12001</v>
      </c>
      <c r="L107" s="130">
        <f t="shared" si="19"/>
        <v>-4757341011.8799896</v>
      </c>
      <c r="M107" s="129">
        <f>I107*1.12801</f>
        <v>388779.88147960004</v>
      </c>
      <c r="N107" s="112">
        <v>238326</v>
      </c>
      <c r="O107" s="119">
        <f t="shared" si="20"/>
        <v>92656354033.507156</v>
      </c>
      <c r="P107" s="78" t="s">
        <v>246</v>
      </c>
      <c r="Q107" s="75" t="s">
        <v>247</v>
      </c>
      <c r="R107" s="79" t="s">
        <v>250</v>
      </c>
      <c r="S107" s="75" t="s">
        <v>380</v>
      </c>
      <c r="T107" s="82">
        <f t="shared" si="21"/>
        <v>277024.99879301322</v>
      </c>
    </row>
    <row r="108" spans="1:20" s="79" customFormat="1" ht="25.5">
      <c r="A108" s="123">
        <v>106</v>
      </c>
      <c r="B108" s="52">
        <v>1679</v>
      </c>
      <c r="C108" s="52">
        <v>2234</v>
      </c>
      <c r="D108" s="51" t="s">
        <v>198</v>
      </c>
      <c r="E108" s="125" t="s">
        <v>241</v>
      </c>
      <c r="F108" s="118">
        <v>0</v>
      </c>
      <c r="G108" s="111">
        <v>63185242693</v>
      </c>
      <c r="H108" s="119">
        <f t="shared" si="17"/>
        <v>63185242693</v>
      </c>
      <c r="I108" s="129">
        <v>228084.98</v>
      </c>
      <c r="J108" s="112">
        <v>263222</v>
      </c>
      <c r="K108" s="111">
        <f t="shared" si="10"/>
        <v>60036984605.560005</v>
      </c>
      <c r="L108" s="130">
        <f t="shared" si="19"/>
        <v>-3148258087.4399948</v>
      </c>
      <c r="M108" s="129">
        <f>I108*1.12801</f>
        <v>257282.1382898</v>
      </c>
      <c r="N108" s="112">
        <v>238326</v>
      </c>
      <c r="O108" s="119">
        <f t="shared" si="20"/>
        <v>61317022890.054878</v>
      </c>
      <c r="P108" s="78" t="s">
        <v>246</v>
      </c>
      <c r="Q108" s="75" t="s">
        <v>247</v>
      </c>
      <c r="R108" s="79" t="s">
        <v>264</v>
      </c>
      <c r="S108" s="75" t="s">
        <v>379</v>
      </c>
      <c r="T108" s="82">
        <f t="shared" si="21"/>
        <v>277025.00486003066</v>
      </c>
    </row>
    <row r="109" spans="1:20" s="79" customFormat="1" ht="38.25">
      <c r="A109" s="123">
        <v>107</v>
      </c>
      <c r="B109" s="52">
        <v>1680</v>
      </c>
      <c r="C109" s="52">
        <v>2236</v>
      </c>
      <c r="D109" s="51" t="s">
        <v>198</v>
      </c>
      <c r="E109" s="125" t="s">
        <v>242</v>
      </c>
      <c r="F109" s="118">
        <v>0</v>
      </c>
      <c r="G109" s="111">
        <v>81054465509</v>
      </c>
      <c r="H109" s="119">
        <f t="shared" si="17"/>
        <v>81054465509</v>
      </c>
      <c r="I109" s="129">
        <v>292588.99</v>
      </c>
      <c r="J109" s="112">
        <v>263222</v>
      </c>
      <c r="K109" s="111">
        <f t="shared" si="10"/>
        <v>77015859125.779999</v>
      </c>
      <c r="L109" s="130">
        <f t="shared" si="19"/>
        <v>-4038606383.2200012</v>
      </c>
      <c r="M109" s="129">
        <f>I109*1.12801</f>
        <v>330043.30660989997</v>
      </c>
      <c r="N109" s="112">
        <v>238326</v>
      </c>
      <c r="O109" s="119">
        <f t="shared" si="20"/>
        <v>78657901091.111023</v>
      </c>
      <c r="P109" s="78" t="s">
        <v>246</v>
      </c>
      <c r="Q109" s="75" t="s">
        <v>247</v>
      </c>
      <c r="R109" s="79" t="s">
        <v>249</v>
      </c>
      <c r="S109" s="75" t="s">
        <v>378</v>
      </c>
      <c r="T109" s="82">
        <f t="shared" si="21"/>
        <v>277025.00189429551</v>
      </c>
    </row>
    <row r="110" spans="1:20" s="79" customFormat="1" ht="25.5">
      <c r="A110" s="123">
        <v>108</v>
      </c>
      <c r="B110" s="52">
        <v>1681</v>
      </c>
      <c r="C110" s="52">
        <v>2239</v>
      </c>
      <c r="D110" s="51" t="s">
        <v>198</v>
      </c>
      <c r="E110" s="125" t="s">
        <v>243</v>
      </c>
      <c r="F110" s="118">
        <v>0</v>
      </c>
      <c r="G110" s="111">
        <v>96054857317</v>
      </c>
      <c r="H110" s="119">
        <f t="shared" si="17"/>
        <v>96054857317</v>
      </c>
      <c r="I110" s="129">
        <v>346737.14</v>
      </c>
      <c r="J110" s="112">
        <v>263222</v>
      </c>
      <c r="K110" s="111">
        <f t="shared" si="10"/>
        <v>91268843465.080002</v>
      </c>
      <c r="L110" s="130">
        <f t="shared" si="19"/>
        <v>-4786013851.9199982</v>
      </c>
      <c r="M110" s="129">
        <f>I110*1.12801</f>
        <v>391122.96129140002</v>
      </c>
      <c r="N110" s="112">
        <v>238326</v>
      </c>
      <c r="O110" s="119">
        <f t="shared" si="20"/>
        <v>93214770872.734207</v>
      </c>
      <c r="P110" s="78" t="s">
        <v>246</v>
      </c>
      <c r="Q110" s="75" t="s">
        <v>247</v>
      </c>
      <c r="R110" s="79" t="s">
        <v>251</v>
      </c>
      <c r="S110" s="75" t="s">
        <v>366</v>
      </c>
      <c r="T110" s="82">
        <f t="shared" si="21"/>
        <v>277025.00319694623</v>
      </c>
    </row>
    <row r="111" spans="1:20" s="79" customFormat="1" ht="25.5">
      <c r="A111" s="123">
        <v>109</v>
      </c>
      <c r="B111" s="52">
        <v>1682</v>
      </c>
      <c r="C111" s="52">
        <v>2240</v>
      </c>
      <c r="D111" s="51" t="s">
        <v>198</v>
      </c>
      <c r="E111" s="125" t="s">
        <v>244</v>
      </c>
      <c r="F111" s="118">
        <v>0</v>
      </c>
      <c r="G111" s="111">
        <v>31541250661</v>
      </c>
      <c r="H111" s="119">
        <f t="shared" si="17"/>
        <v>31541250661</v>
      </c>
      <c r="I111" s="129">
        <v>113857.06</v>
      </c>
      <c r="J111" s="112">
        <v>263222</v>
      </c>
      <c r="K111" s="111">
        <f t="shared" si="10"/>
        <v>29969683047.32</v>
      </c>
      <c r="L111" s="130">
        <f t="shared" si="19"/>
        <v>-1571567613.6800003</v>
      </c>
      <c r="M111" s="129">
        <f>I111*1.12801-1.14</f>
        <v>128430.76225059999</v>
      </c>
      <c r="N111" s="112">
        <v>238326</v>
      </c>
      <c r="O111" s="119">
        <f t="shared" si="20"/>
        <v>30608389844.136494</v>
      </c>
      <c r="P111" s="78" t="s">
        <v>246</v>
      </c>
      <c r="Q111" s="75" t="s">
        <v>247</v>
      </c>
      <c r="R111" s="79" t="s">
        <v>254</v>
      </c>
      <c r="S111" s="75" t="s">
        <v>377</v>
      </c>
      <c r="T111" s="82">
        <f t="shared" si="21"/>
        <v>277024.9878312333</v>
      </c>
    </row>
    <row r="112" spans="1:20" s="79" customFormat="1" ht="38.25">
      <c r="A112" s="123">
        <v>110</v>
      </c>
      <c r="B112" s="52">
        <v>1941</v>
      </c>
      <c r="C112" s="52">
        <v>2237</v>
      </c>
      <c r="D112" s="51" t="s">
        <v>199</v>
      </c>
      <c r="E112" s="126" t="s">
        <v>431</v>
      </c>
      <c r="F112" s="118">
        <v>0</v>
      </c>
      <c r="G112" s="111">
        <v>164841906705</v>
      </c>
      <c r="H112" s="119">
        <f t="shared" si="17"/>
        <v>164841906705</v>
      </c>
      <c r="I112" s="129">
        <v>629436.66</v>
      </c>
      <c r="J112" s="112">
        <v>263222</v>
      </c>
      <c r="K112" s="111">
        <f t="shared" si="10"/>
        <v>165681576518.52002</v>
      </c>
      <c r="L112" s="119">
        <f t="shared" si="19"/>
        <v>839669813.52001953</v>
      </c>
      <c r="M112" s="129">
        <f>I112*1.08808</f>
        <v>684877.44101279997</v>
      </c>
      <c r="N112" s="112">
        <v>238326</v>
      </c>
      <c r="O112" s="119">
        <f t="shared" si="20"/>
        <v>163224101006.81656</v>
      </c>
      <c r="P112" s="78" t="s">
        <v>246</v>
      </c>
      <c r="Q112" s="75" t="s">
        <v>247</v>
      </c>
      <c r="R112" s="79" t="s">
        <v>249</v>
      </c>
      <c r="S112" s="75" t="s">
        <v>376</v>
      </c>
      <c r="T112" s="82">
        <f t="shared" si="21"/>
        <v>261887.99792023553</v>
      </c>
    </row>
    <row r="113" spans="1:20" ht="25.5">
      <c r="A113" s="123">
        <v>111</v>
      </c>
      <c r="B113" s="51">
        <v>1945</v>
      </c>
      <c r="C113" s="51">
        <v>2266</v>
      </c>
      <c r="D113" s="51" t="s">
        <v>415</v>
      </c>
      <c r="E113" s="127" t="s">
        <v>430</v>
      </c>
      <c r="F113" s="118">
        <v>0</v>
      </c>
      <c r="G113" s="111">
        <v>99115808563</v>
      </c>
      <c r="H113" s="119">
        <f t="shared" si="17"/>
        <v>99115808563</v>
      </c>
      <c r="I113" s="129">
        <v>378466.4</v>
      </c>
      <c r="J113" s="112">
        <v>263222</v>
      </c>
      <c r="K113" s="111">
        <f t="shared" si="10"/>
        <v>99620682740.800003</v>
      </c>
      <c r="L113" s="119">
        <f t="shared" si="19"/>
        <v>504874177.80000305</v>
      </c>
      <c r="M113" s="129">
        <f>I113*1.08808-1.6</f>
        <v>411800.12051200005</v>
      </c>
      <c r="N113" s="112">
        <v>238326</v>
      </c>
      <c r="O113" s="119">
        <f t="shared" si="20"/>
        <v>98142675521.142929</v>
      </c>
      <c r="P113" s="78" t="s">
        <v>246</v>
      </c>
      <c r="Q113" s="75" t="s">
        <v>247</v>
      </c>
      <c r="S113" s="75" t="s">
        <v>418</v>
      </c>
      <c r="T113" s="82">
        <f t="shared" si="21"/>
        <v>261887.99999947153</v>
      </c>
    </row>
    <row r="114" spans="1:20" s="85" customFormat="1" ht="27" customHeight="1" thickBot="1">
      <c r="A114" s="197" t="s">
        <v>426</v>
      </c>
      <c r="B114" s="198"/>
      <c r="C114" s="198"/>
      <c r="D114" s="198"/>
      <c r="E114" s="199"/>
      <c r="F114" s="120">
        <f>SUM(F3:F113)</f>
        <v>469233069.27999997</v>
      </c>
      <c r="G114" s="121">
        <f>SUM(G3:G113)</f>
        <v>27383071097389.688</v>
      </c>
      <c r="H114" s="122">
        <f>SUM(H3:H113)</f>
        <v>27382601864320.406</v>
      </c>
      <c r="I114" s="120">
        <f>SUM(I3:I113)</f>
        <v>101715375.22000001</v>
      </c>
      <c r="J114" s="121"/>
      <c r="K114" s="121">
        <f>SUM(K3:K113)</f>
        <v>26773724496158.836</v>
      </c>
      <c r="L114" s="122">
        <f>SUM(L3:L113)</f>
        <v>-608877368161.56995</v>
      </c>
      <c r="M114" s="120">
        <f>SUM(M3:M113)</f>
        <v>120277381.38402341</v>
      </c>
      <c r="N114" s="121"/>
      <c r="O114" s="122">
        <f>SUM(O3:O113)</f>
        <v>28665227195728.777</v>
      </c>
      <c r="T114" s="84"/>
    </row>
    <row r="116" spans="1:20">
      <c r="G116" s="95" t="e">
        <f>#REF!-#REF!</f>
        <v>#REF!</v>
      </c>
      <c r="H116" s="95" t="e">
        <f>#REF!-#REF!</f>
        <v>#REF!</v>
      </c>
    </row>
    <row r="117" spans="1:20">
      <c r="G117" s="95" t="e">
        <f>#REF!</f>
        <v>#REF!</v>
      </c>
    </row>
    <row r="120" spans="1:20">
      <c r="G120" s="95" t="e">
        <f>#REF!-#REF!</f>
        <v>#REF!</v>
      </c>
    </row>
    <row r="121" spans="1:20">
      <c r="G121" s="95" t="e">
        <f>G120-G116</f>
        <v>#REF!</v>
      </c>
    </row>
    <row r="123" spans="1:20">
      <c r="K123" s="95" t="e">
        <f>#REF!/#REF!</f>
        <v>#REF!</v>
      </c>
    </row>
    <row r="127" spans="1:20">
      <c r="F127" s="95">
        <v>264809</v>
      </c>
    </row>
    <row r="128" spans="1:20">
      <c r="F128" s="95">
        <f>I55*F127</f>
        <v>155335500302.41</v>
      </c>
    </row>
  </sheetData>
  <autoFilter ref="A2:T113" xr:uid="{47716324-8748-457D-8679-0DA452AAEA55}"/>
  <sortState xmlns:xlrd2="http://schemas.microsoft.com/office/spreadsheetml/2017/richdata2" ref="A3:T130">
    <sortCondition ref="A3:A130"/>
  </sortState>
  <mergeCells count="9">
    <mergeCell ref="A114:E114"/>
    <mergeCell ref="I1:L1"/>
    <mergeCell ref="M1:O1"/>
    <mergeCell ref="A1:A2"/>
    <mergeCell ref="B1:B2"/>
    <mergeCell ref="C1:C2"/>
    <mergeCell ref="D1:D2"/>
    <mergeCell ref="E1:E2"/>
    <mergeCell ref="F1:H1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958-61F2-4B33-8302-677361D5E773}">
  <dimension ref="A1:I112"/>
  <sheetViews>
    <sheetView rightToLeft="1" topLeftCell="B70" workbookViewId="0">
      <selection activeCell="I104" sqref="I104"/>
    </sheetView>
  </sheetViews>
  <sheetFormatPr defaultRowHeight="12.75"/>
  <cols>
    <col min="1" max="1" width="127.5703125" customWidth="1"/>
    <col min="2" max="2" width="12.7109375" bestFit="1" customWidth="1"/>
    <col min="7" max="7" width="13.28515625" style="114" bestFit="1" customWidth="1"/>
    <col min="9" max="9" width="125.7109375" bestFit="1" customWidth="1"/>
  </cols>
  <sheetData>
    <row r="1" spans="1:9">
      <c r="G1" s="114" t="s">
        <v>188</v>
      </c>
      <c r="H1" t="s">
        <v>188</v>
      </c>
      <c r="I1" t="s">
        <v>433</v>
      </c>
    </row>
    <row r="2" spans="1:9">
      <c r="A2" t="s">
        <v>17</v>
      </c>
      <c r="B2" s="98">
        <v>-533354641.58000183</v>
      </c>
      <c r="C2" t="s">
        <v>475</v>
      </c>
      <c r="D2" t="s">
        <v>247</v>
      </c>
      <c r="E2" t="s">
        <v>251</v>
      </c>
      <c r="F2" t="s">
        <v>318</v>
      </c>
      <c r="G2" s="114">
        <v>336075.61</v>
      </c>
      <c r="H2" t="s">
        <v>188</v>
      </c>
      <c r="I2" t="str">
        <f t="shared" ref="I2:I18" si="0">CONCATENATE(C2," ",D2," بابت ",F2, E2," ",G2," ",H2)</f>
        <v>سود(زیان)حاصل از تسعیر ارز بابت مانده حساب بدهی تسهیلات ارزی بانکی با نرخ یورو263.222  ریال سنا مورخ 1400/12/28- بابت  inv.#031پایاصنعت 336075.61 یورو</v>
      </c>
    </row>
    <row r="3" spans="1:9">
      <c r="A3" t="s">
        <v>18</v>
      </c>
      <c r="B3" s="110">
        <v>-506990319.80000305</v>
      </c>
      <c r="C3" t="s">
        <v>475</v>
      </c>
      <c r="D3" t="s">
        <v>247</v>
      </c>
      <c r="E3" t="s">
        <v>261</v>
      </c>
      <c r="F3" t="s">
        <v>319</v>
      </c>
      <c r="G3" s="114">
        <v>319464.59999999998</v>
      </c>
      <c r="H3" t="s">
        <v>188</v>
      </c>
      <c r="I3" t="str">
        <f t="shared" si="0"/>
        <v>سود(زیان)حاصل از تسعیر ارز بابت مانده حساب بدهی تسهیلات ارزی بانکی با نرخ یورو263.222  ریال سنا مورخ 1400/12/28- بابت  inv.#016پترو پویش سهند 319464.6 یورو</v>
      </c>
    </row>
    <row r="4" spans="1:9">
      <c r="A4" t="s">
        <v>19</v>
      </c>
      <c r="B4" s="110">
        <v>-2953111024</v>
      </c>
      <c r="C4" t="s">
        <v>476</v>
      </c>
      <c r="D4" t="s">
        <v>247</v>
      </c>
      <c r="E4" t="s">
        <v>259</v>
      </c>
      <c r="F4" t="s">
        <v>320</v>
      </c>
      <c r="G4" s="114">
        <v>1860813.5</v>
      </c>
      <c r="H4" t="s">
        <v>188</v>
      </c>
      <c r="I4" t="str">
        <f t="shared" si="0"/>
        <v>سود(زیان)حاصل از تسعیر ارز بابت مانده حساب بدهی تسهیلات ارزی بانکی با نرخ یورو263.222 ریال سنا مورخ 1400/12/28- بابت  inv.#040هتکو 1860813.5 یورو</v>
      </c>
    </row>
    <row r="5" spans="1:9">
      <c r="A5" t="s">
        <v>20</v>
      </c>
      <c r="B5" s="110">
        <v>-253354330.68000031</v>
      </c>
      <c r="C5" t="s">
        <v>476</v>
      </c>
      <c r="D5" t="s">
        <v>247</v>
      </c>
      <c r="E5" t="s">
        <v>252</v>
      </c>
      <c r="F5" t="s">
        <v>402</v>
      </c>
      <c r="G5" s="114">
        <v>159643.56</v>
      </c>
      <c r="H5" t="s">
        <v>188</v>
      </c>
      <c r="I5" t="str">
        <f t="shared" si="0"/>
        <v>سود(زیان)حاصل از تسعیر ارز بابت مانده حساب بدهی تسهیلات ارزی بانکی با نرخ یورو263.222 ریال سنا مورخ 1400/12/28- بابت inv.#035زافرتک 159643.56 یورو</v>
      </c>
    </row>
    <row r="6" spans="1:9">
      <c r="A6" t="s">
        <v>21</v>
      </c>
      <c r="B6" s="110">
        <v>-1083684537</v>
      </c>
      <c r="C6" t="s">
        <v>476</v>
      </c>
      <c r="D6" t="s">
        <v>247</v>
      </c>
      <c r="E6" t="s">
        <v>260</v>
      </c>
      <c r="F6" t="s">
        <v>321</v>
      </c>
      <c r="G6" s="114">
        <v>682851</v>
      </c>
      <c r="H6" t="s">
        <v>188</v>
      </c>
      <c r="I6" t="str">
        <f t="shared" si="0"/>
        <v>سود(زیان)حاصل از تسعیر ارز بابت مانده حساب بدهی تسهیلات ارزی بانکی با نرخ یورو263.222 ریال سنا مورخ 1400/12/28- بابت  inv.#044نوین دانش آینده 682851 یورو</v>
      </c>
    </row>
    <row r="7" spans="1:9">
      <c r="A7" t="s">
        <v>22</v>
      </c>
      <c r="B7" s="110">
        <v>-2039789032.3999634</v>
      </c>
      <c r="C7" t="s">
        <v>476</v>
      </c>
      <c r="D7" t="s">
        <v>247</v>
      </c>
      <c r="E7" t="s">
        <v>260</v>
      </c>
      <c r="F7" t="s">
        <v>322</v>
      </c>
      <c r="G7" s="114">
        <v>1285311.3</v>
      </c>
      <c r="H7" t="s">
        <v>188</v>
      </c>
      <c r="I7" t="str">
        <f t="shared" si="0"/>
        <v>سود(زیان)حاصل از تسعیر ارز بابت مانده حساب بدهی تسهیلات ارزی بانکی با نرخ یورو263.222 ریال سنا مورخ 1400/12/28- بابت  inv.#045نوین دانش آینده 1285311.3 یورو</v>
      </c>
    </row>
    <row r="8" spans="1:9">
      <c r="A8" t="s">
        <v>23</v>
      </c>
      <c r="B8" s="110">
        <v>-22055919.859999657</v>
      </c>
      <c r="C8" t="s">
        <v>476</v>
      </c>
      <c r="D8" t="s">
        <v>247</v>
      </c>
      <c r="E8" t="s">
        <v>254</v>
      </c>
      <c r="F8" t="s">
        <v>323</v>
      </c>
      <c r="G8" s="114">
        <v>13897.87</v>
      </c>
      <c r="H8" t="s">
        <v>188</v>
      </c>
      <c r="I8" t="str">
        <f t="shared" si="0"/>
        <v>سود(زیان)حاصل از تسعیر ارز بابت مانده حساب بدهی تسهیلات ارزی بانکی با نرخ یورو263.222 ریال سنا مورخ 1400/12/28- بابت  inv.#050FGS  13897.87 یورو</v>
      </c>
    </row>
    <row r="9" spans="1:9">
      <c r="A9" t="s">
        <v>24</v>
      </c>
      <c r="B9" s="110">
        <v>-3453076647.5999756</v>
      </c>
      <c r="C9" t="s">
        <v>476</v>
      </c>
      <c r="D9" t="s">
        <v>247</v>
      </c>
      <c r="E9" t="s">
        <v>254</v>
      </c>
      <c r="F9" t="s">
        <v>324</v>
      </c>
      <c r="G9" s="114">
        <v>2175851.7000000002</v>
      </c>
      <c r="H9" t="s">
        <v>188</v>
      </c>
      <c r="I9" t="str">
        <f t="shared" si="0"/>
        <v>سود(زیان)حاصل از تسعیر ارز بابت مانده حساب بدهی تسهیلات ارزی بانکی با نرخ یورو263.222 ریال سنا مورخ 1400/12/28- بابت  inv.#055FGS  2175851.7 یورو</v>
      </c>
    </row>
    <row r="10" spans="1:9">
      <c r="A10" t="s">
        <v>25</v>
      </c>
      <c r="B10" s="110">
        <v>-2267974273.2200317</v>
      </c>
      <c r="C10" t="s">
        <v>476</v>
      </c>
      <c r="D10" t="s">
        <v>247</v>
      </c>
      <c r="E10" t="s">
        <v>254</v>
      </c>
      <c r="F10" t="s">
        <v>325</v>
      </c>
      <c r="G10" s="114">
        <v>1429096.99</v>
      </c>
      <c r="H10" t="s">
        <v>188</v>
      </c>
      <c r="I10" t="str">
        <f t="shared" si="0"/>
        <v>سود(زیان)حاصل از تسعیر ارز بابت مانده حساب بدهی تسهیلات ارزی بانکی با نرخ یورو263.222 ریال سنا مورخ 1400/12/28- بابت  inv.#057FGS  1429096.99 یورو</v>
      </c>
    </row>
    <row r="11" spans="1:9">
      <c r="A11" t="s">
        <v>26</v>
      </c>
      <c r="B11" s="110">
        <v>-117671432.02000046</v>
      </c>
      <c r="C11" t="s">
        <v>476</v>
      </c>
      <c r="D11" t="s">
        <v>247</v>
      </c>
      <c r="E11" t="s">
        <v>254</v>
      </c>
      <c r="F11" t="s">
        <v>326</v>
      </c>
      <c r="G11" s="114">
        <v>74147.09</v>
      </c>
      <c r="H11" t="s">
        <v>188</v>
      </c>
      <c r="I11" t="str">
        <f t="shared" si="0"/>
        <v>سود(زیان)حاصل از تسعیر ارز بابت مانده حساب بدهی تسهیلات ارزی بانکی با نرخ یورو263.222 ریال سنا مورخ 1400/12/28- بابت  inv.#051FGS  74147.09 یورو</v>
      </c>
    </row>
    <row r="12" spans="1:9">
      <c r="A12" t="s">
        <v>27</v>
      </c>
      <c r="B12" s="110">
        <v>-3112402975</v>
      </c>
      <c r="C12" t="s">
        <v>476</v>
      </c>
      <c r="D12" t="s">
        <v>247</v>
      </c>
      <c r="E12" t="s">
        <v>259</v>
      </c>
      <c r="F12" t="s">
        <v>327</v>
      </c>
      <c r="G12" s="114">
        <v>1961186.5</v>
      </c>
      <c r="H12" t="s">
        <v>188</v>
      </c>
      <c r="I12" t="str">
        <f t="shared" si="0"/>
        <v>سود(زیان)حاصل از تسعیر ارز بابت مانده حساب بدهی تسهیلات ارزی بانکی با نرخ یورو263.222 ریال سنا مورخ 1400/12/28- بابت  inv.#059هتکو 1961186.5 یورو</v>
      </c>
    </row>
    <row r="13" spans="1:9">
      <c r="A13" t="s">
        <v>28</v>
      </c>
      <c r="B13" s="110">
        <v>-1128766937.1799927</v>
      </c>
      <c r="C13" t="s">
        <v>476</v>
      </c>
      <c r="D13" t="s">
        <v>247</v>
      </c>
      <c r="E13" t="s">
        <v>256</v>
      </c>
      <c r="F13" t="s">
        <v>477</v>
      </c>
      <c r="G13" s="114">
        <v>711258.31</v>
      </c>
      <c r="H13" t="s">
        <v>188</v>
      </c>
      <c r="I13" t="str">
        <f t="shared" si="0"/>
        <v>سود(زیان)حاصل از تسعیر ارز بابت مانده حساب بدهی تسهیلات ارزی بانکی با نرخ یورو263.222 ریال سنا مورخ 1400/12/28- بابت inv.#028راژان 711258.31 یورو</v>
      </c>
    </row>
    <row r="14" spans="1:9">
      <c r="A14" t="s">
        <v>29</v>
      </c>
      <c r="B14" s="110">
        <v>-375981303.83000183</v>
      </c>
      <c r="C14" t="s">
        <v>476</v>
      </c>
      <c r="D14" t="s">
        <v>247</v>
      </c>
      <c r="E14" t="s">
        <v>251</v>
      </c>
      <c r="F14" t="s">
        <v>328</v>
      </c>
      <c r="G14" s="114">
        <v>236913.23499999999</v>
      </c>
      <c r="H14" t="s">
        <v>188</v>
      </c>
      <c r="I14" t="str">
        <f t="shared" si="0"/>
        <v>سود(زیان)حاصل از تسعیر ارز بابت مانده حساب بدهی تسهیلات ارزی بانکی با نرخ یورو263.222 ریال سنا مورخ 1400/12/28- بابت  inv.#032پایاصنعت 236913.235 یورو</v>
      </c>
    </row>
    <row r="15" spans="1:9">
      <c r="A15" t="s">
        <v>30</v>
      </c>
      <c r="B15" s="110">
        <v>-433690602.62998962</v>
      </c>
      <c r="C15" t="s">
        <v>476</v>
      </c>
      <c r="D15" t="s">
        <v>247</v>
      </c>
      <c r="E15" t="s">
        <v>251</v>
      </c>
      <c r="F15" t="s">
        <v>329</v>
      </c>
      <c r="G15" s="114">
        <v>273276.83500000002</v>
      </c>
      <c r="H15" t="s">
        <v>188</v>
      </c>
      <c r="I15" t="str">
        <f t="shared" si="0"/>
        <v>سود(زیان)حاصل از تسعیر ارز بابت مانده حساب بدهی تسهیلات ارزی بانکی با نرخ یورو263.222 ریال سنا مورخ 1400/12/28- بابت  inv.#037پایاصنعت 273276.835 یورو</v>
      </c>
    </row>
    <row r="16" spans="1:9">
      <c r="A16" t="s">
        <v>31</v>
      </c>
      <c r="B16" s="110">
        <v>-172331140.5</v>
      </c>
      <c r="C16" t="s">
        <v>476</v>
      </c>
      <c r="D16" t="s">
        <v>247</v>
      </c>
      <c r="E16" t="s">
        <v>251</v>
      </c>
      <c r="F16" t="s">
        <v>330</v>
      </c>
      <c r="G16" s="114">
        <v>108588.75</v>
      </c>
      <c r="H16" t="s">
        <v>188</v>
      </c>
      <c r="I16" t="str">
        <f t="shared" si="0"/>
        <v>سود(زیان)حاصل از تسعیر ارز بابت مانده حساب بدهی تسهیلات ارزی بانکی با نرخ یورو263.222 ریال سنا مورخ 1400/12/28- بابت  inv.#041پایاصنعت 108588.75 یورو</v>
      </c>
    </row>
    <row r="17" spans="1:9">
      <c r="A17" t="s">
        <v>32</v>
      </c>
      <c r="B17" s="110">
        <v>-588985214.59999084</v>
      </c>
      <c r="C17" t="s">
        <v>476</v>
      </c>
      <c r="D17" t="s">
        <v>247</v>
      </c>
      <c r="E17" t="s">
        <v>249</v>
      </c>
      <c r="F17" t="s">
        <v>331</v>
      </c>
      <c r="G17" s="114">
        <v>371131.2</v>
      </c>
      <c r="H17" t="s">
        <v>188</v>
      </c>
      <c r="I17" t="str">
        <f t="shared" si="0"/>
        <v>سود(زیان)حاصل از تسعیر ارز بابت مانده حساب بدهی تسهیلات ارزی بانکی با نرخ یورو263.222 ریال سنا مورخ 1400/12/28- بابت  inv.#042فراب اینترنشنال 371131.2 یورو</v>
      </c>
    </row>
    <row r="18" spans="1:9">
      <c r="A18" t="s">
        <v>33</v>
      </c>
      <c r="B18" s="110">
        <v>-1904479507.7999878</v>
      </c>
      <c r="C18" t="s">
        <v>476</v>
      </c>
      <c r="D18" t="s">
        <v>247</v>
      </c>
      <c r="E18" t="s">
        <v>257</v>
      </c>
      <c r="F18" t="s">
        <v>332</v>
      </c>
      <c r="G18" s="114">
        <v>1200050.1000000001</v>
      </c>
      <c r="H18" t="s">
        <v>188</v>
      </c>
      <c r="I18" t="str">
        <f t="shared" si="0"/>
        <v>سود(زیان)حاصل از تسعیر ارز بابت مانده حساب بدهی تسهیلات ارزی بانکی با نرخ یورو263.222 ریال سنا مورخ 1400/12/28- بابت  inv.#061تهویه 1200050.1 یورو</v>
      </c>
    </row>
    <row r="19" spans="1:9">
      <c r="A19" t="s">
        <v>34</v>
      </c>
      <c r="B19" s="110">
        <v>-3624866700</v>
      </c>
      <c r="C19" t="s">
        <v>476</v>
      </c>
      <c r="D19" t="s">
        <v>247</v>
      </c>
      <c r="E19" t="s">
        <v>249</v>
      </c>
      <c r="F19" t="s">
        <v>280</v>
      </c>
      <c r="G19" s="114">
        <v>2284100</v>
      </c>
      <c r="H19" t="s">
        <v>188</v>
      </c>
      <c r="I19" t="str">
        <f>CONCATENATE(C19," ",D19," بابت ",F19, E19," ",G19," ",H19)</f>
        <v>سود(زیان)حاصل از تسعیر ارز بابت مانده حساب بدهی تسهیلات ارزی بانکی با نرخ یورو263.222 ریال سنا مورخ 1400/12/28- بابت طی inv.#56فراب اینترنشنال 2284100 یورو</v>
      </c>
    </row>
    <row r="20" spans="1:9">
      <c r="A20" t="s">
        <v>35</v>
      </c>
      <c r="B20" s="110">
        <v>-2077541700</v>
      </c>
      <c r="C20" t="s">
        <v>476</v>
      </c>
      <c r="D20" t="s">
        <v>247</v>
      </c>
      <c r="E20" t="s">
        <v>249</v>
      </c>
      <c r="F20" t="s">
        <v>281</v>
      </c>
      <c r="G20" s="114">
        <v>1309100</v>
      </c>
      <c r="H20" t="s">
        <v>188</v>
      </c>
      <c r="I20" t="str">
        <f t="shared" ref="I20:I83" si="1">CONCATENATE(C20," ",D20," بابت ",F20, E20," ",G20," ",H20)</f>
        <v>سود(زیان)حاصل از تسعیر ارز بابت مانده حساب بدهی تسهیلات ارزی بانکی با نرخ یورو263.222 ریال سنا مورخ 1400/12/28- بابت طی inv.#47فراب اینترنشنال 1309100 یورو</v>
      </c>
    </row>
    <row r="21" spans="1:9">
      <c r="A21" t="s">
        <v>36</v>
      </c>
      <c r="B21" s="110">
        <v>-4265975025</v>
      </c>
      <c r="C21" t="s">
        <v>476</v>
      </c>
      <c r="D21" t="s">
        <v>247</v>
      </c>
      <c r="E21" t="s">
        <v>249</v>
      </c>
      <c r="F21" t="s">
        <v>282</v>
      </c>
      <c r="G21" s="114">
        <v>2688075</v>
      </c>
      <c r="H21" t="s">
        <v>188</v>
      </c>
      <c r="I21" t="str">
        <f t="shared" si="1"/>
        <v>سود(زیان)حاصل از تسعیر ارز بابت مانده حساب بدهی تسهیلات ارزی بانکی با نرخ یورو263.222 ریال سنا مورخ 1400/12/28- بابت طی inv.#127فراب اینترنشنال 2688075 یورو</v>
      </c>
    </row>
    <row r="22" spans="1:9">
      <c r="A22" t="s">
        <v>81</v>
      </c>
      <c r="B22" s="110">
        <v>-1326213685.1999817</v>
      </c>
      <c r="C22" t="s">
        <v>476</v>
      </c>
      <c r="D22" t="s">
        <v>247</v>
      </c>
      <c r="E22" t="s">
        <v>257</v>
      </c>
      <c r="F22" t="s">
        <v>283</v>
      </c>
      <c r="G22" s="114">
        <v>835673.4</v>
      </c>
      <c r="H22" t="s">
        <v>188</v>
      </c>
      <c r="I22" t="str">
        <f t="shared" si="1"/>
        <v>سود(زیان)حاصل از تسعیر ارز بابت مانده حساب بدهی تسهیلات ارزی بانکی با نرخ یورو263.222 ریال سنا مورخ 1400/12/28- بابت طی (124) inv.#119تهویه 835673.4 یورو</v>
      </c>
    </row>
    <row r="23" spans="1:9">
      <c r="A23" t="s">
        <v>37</v>
      </c>
      <c r="B23" s="110">
        <v>-189641595.97999954</v>
      </c>
      <c r="C23" t="s">
        <v>476</v>
      </c>
      <c r="D23" t="s">
        <v>247</v>
      </c>
      <c r="E23" t="s">
        <v>249</v>
      </c>
      <c r="F23" t="s">
        <v>284</v>
      </c>
      <c r="G23" s="114">
        <v>119496.91</v>
      </c>
      <c r="H23" t="s">
        <v>188</v>
      </c>
      <c r="I23" t="str">
        <f t="shared" si="1"/>
        <v>سود(زیان)حاصل از تسعیر ارز بابت مانده حساب بدهی تسهیلات ارزی بانکی با نرخ یورو263.222 ریال سنا مورخ 1400/12/28- بابت طی (125) inv.#124فراب اینترنشنال 119496.91 یورو</v>
      </c>
    </row>
    <row r="24" spans="1:9">
      <c r="A24" t="s">
        <v>38</v>
      </c>
      <c r="B24" s="110">
        <v>-5705990941.539917</v>
      </c>
      <c r="C24" t="s">
        <v>476</v>
      </c>
      <c r="D24" t="s">
        <v>247</v>
      </c>
      <c r="E24" t="s">
        <v>249</v>
      </c>
      <c r="F24" t="s">
        <v>285</v>
      </c>
      <c r="G24" s="114">
        <v>3595457.43</v>
      </c>
      <c r="H24" t="s">
        <v>188</v>
      </c>
      <c r="I24" t="str">
        <f t="shared" si="1"/>
        <v>سود(زیان)حاصل از تسعیر ارز بابت مانده حساب بدهی تسهیلات ارزی بانکی با نرخ یورو263.222 ریال سنا مورخ 1400/12/28- بابت طی (126) inv.#125-adishفراب اینترنشنال 3595457.43 یورو</v>
      </c>
    </row>
    <row r="25" spans="1:9">
      <c r="A25" t="s">
        <v>39</v>
      </c>
      <c r="B25" s="110">
        <v>-1830382320</v>
      </c>
      <c r="C25" t="s">
        <v>476</v>
      </c>
      <c r="D25" t="s">
        <v>247</v>
      </c>
      <c r="E25" t="s">
        <v>249</v>
      </c>
      <c r="F25" t="s">
        <v>286</v>
      </c>
      <c r="G25" s="114">
        <v>1153360</v>
      </c>
      <c r="H25" t="s">
        <v>188</v>
      </c>
      <c r="I25" t="str">
        <f t="shared" si="1"/>
        <v>سود(زیان)حاصل از تسعیر ارز بابت مانده حساب بدهی تسهیلات ارزی بانکی با نرخ یورو263.222 ریال سنا مورخ 1400/12/28- بابت FITINGطی inv.#129فراب اینترنشنال 1153360 یورو</v>
      </c>
    </row>
    <row r="26" spans="1:9">
      <c r="A26" t="s">
        <v>40</v>
      </c>
      <c r="B26" s="110">
        <v>-5131225405.7399902</v>
      </c>
      <c r="C26" t="s">
        <v>476</v>
      </c>
      <c r="D26" t="s">
        <v>247</v>
      </c>
      <c r="E26" t="s">
        <v>249</v>
      </c>
      <c r="F26" t="s">
        <v>287</v>
      </c>
      <c r="G26" s="114">
        <v>3233286.33</v>
      </c>
      <c r="H26" t="s">
        <v>188</v>
      </c>
      <c r="I26" t="str">
        <f t="shared" si="1"/>
        <v>سود(زیان)حاصل از تسعیر ارز بابت مانده حساب بدهی تسهیلات ارزی بانکی با نرخ یورو263.222 ریال سنا مورخ 1400/12/28- بابت طی inv.#123فراب اینترنشنال 3233286.33 یورو</v>
      </c>
    </row>
    <row r="27" spans="1:9">
      <c r="A27" t="s">
        <v>41</v>
      </c>
      <c r="B27" s="110">
        <v>-1570434401.8200073</v>
      </c>
      <c r="C27" t="s">
        <v>476</v>
      </c>
      <c r="D27" t="s">
        <v>247</v>
      </c>
      <c r="E27" t="s">
        <v>256</v>
      </c>
      <c r="F27" t="s">
        <v>288</v>
      </c>
      <c r="G27" s="114">
        <v>989561.69</v>
      </c>
      <c r="H27" t="s">
        <v>188</v>
      </c>
      <c r="I27" t="str">
        <f t="shared" si="1"/>
        <v>سود(زیان)حاصل از تسعیر ارز بابت مانده حساب بدهی تسهیلات ارزی بانکی با نرخ یورو263.222 ریال سنا مورخ 1400/12/28- بابت PLATEطی inv.#130-adishراژان 989561.69 یورو</v>
      </c>
    </row>
    <row r="28" spans="1:9">
      <c r="A28" t="s">
        <v>42</v>
      </c>
      <c r="B28" s="110">
        <v>-2889450900</v>
      </c>
      <c r="C28" t="s">
        <v>476</v>
      </c>
      <c r="D28" t="s">
        <v>247</v>
      </c>
      <c r="E28" t="s">
        <v>249</v>
      </c>
      <c r="F28" t="s">
        <v>289</v>
      </c>
      <c r="G28" s="114">
        <v>1820700</v>
      </c>
      <c r="H28" t="s">
        <v>188</v>
      </c>
      <c r="I28" t="str">
        <f t="shared" si="1"/>
        <v>سود(زیان)حاصل از تسعیر ارز بابت مانده حساب بدهی تسهیلات ارزی بانکی با نرخ یورو263.222 ریال سنا مورخ 1400/12/28- بابت طی inv.#135-adishفراب اینترنشنال 1820700 یورو</v>
      </c>
    </row>
    <row r="29" spans="1:9">
      <c r="A29" t="s">
        <v>43</v>
      </c>
      <c r="B29" s="110">
        <v>-499905000</v>
      </c>
      <c r="C29" t="s">
        <v>476</v>
      </c>
      <c r="D29" t="s">
        <v>247</v>
      </c>
      <c r="E29" t="s">
        <v>249</v>
      </c>
      <c r="F29" t="s">
        <v>290</v>
      </c>
      <c r="G29" s="114">
        <v>315000</v>
      </c>
      <c r="H29" t="s">
        <v>188</v>
      </c>
      <c r="I29" t="str">
        <f t="shared" si="1"/>
        <v>سود(زیان)حاصل از تسعیر ارز بابت مانده حساب بدهی تسهیلات ارزی بانکی با نرخ یورو263.222 ریال سنا مورخ 1400/12/28- بابت اینویس 27فراب اینترنشنال 315000 یورو</v>
      </c>
    </row>
    <row r="30" spans="1:9">
      <c r="A30" t="s">
        <v>44</v>
      </c>
      <c r="B30" s="110">
        <v>-285660000</v>
      </c>
      <c r="C30" t="s">
        <v>476</v>
      </c>
      <c r="D30" t="s">
        <v>247</v>
      </c>
      <c r="E30" t="s">
        <v>249</v>
      </c>
      <c r="F30" t="s">
        <v>290</v>
      </c>
      <c r="G30" s="114">
        <v>180000</v>
      </c>
      <c r="H30" t="s">
        <v>188</v>
      </c>
      <c r="I30" t="str">
        <f t="shared" si="1"/>
        <v>سود(زیان)حاصل از تسعیر ارز بابت مانده حساب بدهی تسهیلات ارزی بانکی با نرخ یورو263.222 ریال سنا مورخ 1400/12/28- بابت اینویس 27فراب اینترنشنال 180000 یورو</v>
      </c>
    </row>
    <row r="31" spans="1:9">
      <c r="A31" t="s">
        <v>45</v>
      </c>
      <c r="B31" s="110">
        <v>-302323500</v>
      </c>
      <c r="C31" t="s">
        <v>476</v>
      </c>
      <c r="D31" t="s">
        <v>247</v>
      </c>
      <c r="E31" t="s">
        <v>253</v>
      </c>
      <c r="F31" t="s">
        <v>416</v>
      </c>
      <c r="G31" s="114">
        <v>190500</v>
      </c>
      <c r="H31" t="s">
        <v>188</v>
      </c>
      <c r="I31" t="str">
        <f t="shared" si="1"/>
        <v>سود(زیان)حاصل از تسعیر ارز بابت مانده حساب بدهی تسهیلات ارزی بانکی با نرخ یورو263.222 ریال سنا مورخ 1400/12/28- بابت پیش پرداختایران تابلو 190500 یورو</v>
      </c>
    </row>
    <row r="32" spans="1:9">
      <c r="A32" t="s">
        <v>46</v>
      </c>
      <c r="B32" s="110">
        <v>-613296150</v>
      </c>
      <c r="C32" t="s">
        <v>476</v>
      </c>
      <c r="D32" t="s">
        <v>247</v>
      </c>
      <c r="E32" t="s">
        <v>250</v>
      </c>
      <c r="F32" t="s">
        <v>416</v>
      </c>
      <c r="G32" s="114">
        <v>386450</v>
      </c>
      <c r="H32" t="s">
        <v>188</v>
      </c>
      <c r="I32" t="str">
        <f t="shared" si="1"/>
        <v>سود(زیان)حاصل از تسعیر ارز بابت مانده حساب بدهی تسهیلات ارزی بانکی با نرخ یورو263.222 ریال سنا مورخ 1400/12/28- بابت پیش پرداختکابل یزد 386450 یورو</v>
      </c>
    </row>
    <row r="33" spans="1:9">
      <c r="A33" t="s">
        <v>47</v>
      </c>
      <c r="B33" s="110">
        <v>-500731827</v>
      </c>
      <c r="C33" t="s">
        <v>476</v>
      </c>
      <c r="D33" t="s">
        <v>247</v>
      </c>
      <c r="E33" t="s">
        <v>401</v>
      </c>
      <c r="F33" t="s">
        <v>416</v>
      </c>
      <c r="G33" s="114">
        <v>315521</v>
      </c>
      <c r="H33" t="s">
        <v>188</v>
      </c>
      <c r="I33" t="str">
        <f t="shared" si="1"/>
        <v>سود(زیان)حاصل از تسعیر ارز بابت مانده حساب بدهی تسهیلات ارزی بانکی با نرخ یورو263.222 ریال سنا مورخ 1400/12/28- بابت پیش پرداختانرژی کویر پایا 315521 یورو</v>
      </c>
    </row>
    <row r="34" spans="1:9">
      <c r="A34" t="s">
        <v>50</v>
      </c>
      <c r="B34" s="110">
        <v>-378536636.20000458</v>
      </c>
      <c r="C34" t="s">
        <v>476</v>
      </c>
      <c r="D34" t="s">
        <v>247</v>
      </c>
      <c r="E34" t="s">
        <v>256</v>
      </c>
      <c r="F34" t="s">
        <v>293</v>
      </c>
      <c r="G34" s="114">
        <v>238523.4</v>
      </c>
      <c r="H34" t="s">
        <v>188</v>
      </c>
      <c r="I34" t="str">
        <f t="shared" si="1"/>
        <v>سود(زیان)حاصل از تسعیر ارز بابت مانده حساب بدهی تسهیلات ارزی بانکی با نرخ یورو263.222 ریال سنا مورخ 1400/12/28- بابت اینویس 3 فاتح ق 001راژان 238523.4 یورو</v>
      </c>
    </row>
    <row r="35" spans="1:9">
      <c r="A35" t="s">
        <v>51</v>
      </c>
      <c r="B35" s="110">
        <v>-4652099901.2000732</v>
      </c>
      <c r="C35" t="s">
        <v>476</v>
      </c>
      <c r="D35" t="s">
        <v>247</v>
      </c>
      <c r="E35" t="s">
        <v>249</v>
      </c>
      <c r="F35" t="s">
        <v>294</v>
      </c>
      <c r="G35" s="114">
        <v>2931379.9</v>
      </c>
      <c r="H35" t="s">
        <v>188</v>
      </c>
      <c r="I35" t="str">
        <f t="shared" si="1"/>
        <v>سود(زیان)حاصل از تسعیر ارز بابت مانده حساب بدهی تسهیلات ارزی بانکی با نرخ یورو263.222 ریال سنا مورخ 1400/12/28- بابت اینویس 4فراب اینترنشنال 2931379.9 یورو</v>
      </c>
    </row>
    <row r="36" spans="1:9">
      <c r="A36" t="s">
        <v>52</v>
      </c>
      <c r="B36" s="110">
        <v>-1456420687.1999817</v>
      </c>
      <c r="C36" t="s">
        <v>476</v>
      </c>
      <c r="D36" t="s">
        <v>247</v>
      </c>
      <c r="E36" t="s">
        <v>249</v>
      </c>
      <c r="F36" t="s">
        <v>295</v>
      </c>
      <c r="G36" s="114">
        <v>917719.4</v>
      </c>
      <c r="H36" t="s">
        <v>188</v>
      </c>
      <c r="I36" t="str">
        <f t="shared" si="1"/>
        <v>سود(زیان)حاصل از تسعیر ارز بابت مانده حساب بدهی تسهیلات ارزی بانکی با نرخ یورو263.222 ریال سنا مورخ 1400/12/28- بابت اینویس 5فراب اینترنشنال 917719.4 یورو</v>
      </c>
    </row>
    <row r="37" spans="1:9">
      <c r="A37" t="s">
        <v>53</v>
      </c>
      <c r="B37" s="110">
        <v>-1456627489.3800049</v>
      </c>
      <c r="C37" t="s">
        <v>476</v>
      </c>
      <c r="D37" t="s">
        <v>247</v>
      </c>
      <c r="E37" t="s">
        <v>254</v>
      </c>
      <c r="F37" t="s">
        <v>333</v>
      </c>
      <c r="G37" s="114">
        <v>917849.71</v>
      </c>
      <c r="H37" t="s">
        <v>188</v>
      </c>
      <c r="I37" t="str">
        <f t="shared" si="1"/>
        <v>سود(زیان)حاصل از تسعیر ارز بابت مانده حساب بدهی تسهیلات ارزی بانکی با نرخ یورو263.222 ریال سنا مورخ 1400/12/28- بابت  inv.#067FGS  917849.71 یورو</v>
      </c>
    </row>
    <row r="38" spans="1:9">
      <c r="A38" t="s">
        <v>54</v>
      </c>
      <c r="B38" s="110">
        <v>-2127520503.1400146</v>
      </c>
      <c r="C38" t="s">
        <v>476</v>
      </c>
      <c r="D38" t="s">
        <v>247</v>
      </c>
      <c r="E38" t="s">
        <v>254</v>
      </c>
      <c r="F38" t="s">
        <v>334</v>
      </c>
      <c r="G38" s="114">
        <v>1340592.6299999999</v>
      </c>
      <c r="H38" t="s">
        <v>188</v>
      </c>
      <c r="I38" t="str">
        <f t="shared" si="1"/>
        <v>سود(زیان)حاصل از تسعیر ارز بابت مانده حساب بدهی تسهیلات ارزی بانکی با نرخ یورو263.222 ریال سنا مورخ 1400/12/28- بابت  inv.#068FGS  1340592.63 یورو</v>
      </c>
    </row>
    <row r="39" spans="1:9">
      <c r="A39" t="s">
        <v>55</v>
      </c>
      <c r="B39" s="110">
        <v>-1021234500</v>
      </c>
      <c r="C39" t="s">
        <v>476</v>
      </c>
      <c r="D39" t="s">
        <v>247</v>
      </c>
      <c r="E39" t="s">
        <v>249</v>
      </c>
      <c r="F39" t="s">
        <v>298</v>
      </c>
      <c r="G39" s="114">
        <v>643500</v>
      </c>
      <c r="H39" t="s">
        <v>188</v>
      </c>
      <c r="I39" t="str">
        <f t="shared" si="1"/>
        <v>سود(زیان)حاصل از تسعیر ارز بابت مانده حساب بدهی تسهیلات ارزی بانکی با نرخ یورو263.222 ریال سنا مورخ 1400/12/28- بابت اینویس 6 فاتح ق 006 1فراب اینترنشنال 643500 یورو</v>
      </c>
    </row>
    <row r="40" spans="1:9">
      <c r="A40" t="s">
        <v>56</v>
      </c>
      <c r="B40" s="110">
        <v>-399924000</v>
      </c>
      <c r="C40" t="s">
        <v>476</v>
      </c>
      <c r="D40" t="s">
        <v>247</v>
      </c>
      <c r="E40" t="s">
        <v>249</v>
      </c>
      <c r="F40" t="s">
        <v>299</v>
      </c>
      <c r="G40" s="114">
        <v>252000</v>
      </c>
      <c r="H40" t="s">
        <v>188</v>
      </c>
      <c r="I40" t="str">
        <f t="shared" si="1"/>
        <v>سود(زیان)حاصل از تسعیر ارز بابت مانده حساب بدهی تسهیلات ارزی بانکی با نرخ یورو263.222 ریال سنا مورخ 1400/12/28- بابت اینویس 8فراب اینترنشنال 252000 یورو</v>
      </c>
    </row>
    <row r="41" spans="1:9">
      <c r="A41" t="s">
        <v>57</v>
      </c>
      <c r="B41" s="110">
        <v>-1719401045.7799683</v>
      </c>
      <c r="C41" t="s">
        <v>476</v>
      </c>
      <c r="D41" t="s">
        <v>247</v>
      </c>
      <c r="E41" t="s">
        <v>249</v>
      </c>
      <c r="F41" t="s">
        <v>300</v>
      </c>
      <c r="G41" s="114">
        <v>1083428.51</v>
      </c>
      <c r="H41" t="s">
        <v>188</v>
      </c>
      <c r="I41" t="str">
        <f t="shared" si="1"/>
        <v>سود(زیان)حاصل از تسعیر ارز بابت مانده حساب بدهی تسهیلات ارزی بانکی با نرخ یورو263.222 ریال سنا مورخ 1400/12/28- بابت اینویس 13فراب اینترنشنال 1083428.51 یورو</v>
      </c>
    </row>
    <row r="42" spans="1:9">
      <c r="A42" t="s">
        <v>58</v>
      </c>
      <c r="B42" s="110">
        <v>-692950456.5</v>
      </c>
      <c r="C42" t="s">
        <v>476</v>
      </c>
      <c r="D42" t="s">
        <v>247</v>
      </c>
      <c r="E42" t="s">
        <v>249</v>
      </c>
      <c r="F42" t="s">
        <v>301</v>
      </c>
      <c r="G42" s="114">
        <v>436641.75</v>
      </c>
      <c r="H42" t="s">
        <v>188</v>
      </c>
      <c r="I42" t="str">
        <f t="shared" si="1"/>
        <v>سود(زیان)حاصل از تسعیر ارز بابت مانده حساب بدهی تسهیلات ارزی بانکی با نرخ یورو263.222 ریال سنا مورخ 1400/12/28- بابت اینویس 14 فرآب 1فراب اینترنشنال 436641.75 یورو</v>
      </c>
    </row>
    <row r="43" spans="1:9">
      <c r="A43" t="s">
        <v>59</v>
      </c>
      <c r="B43" s="110">
        <v>-791685741.40000916</v>
      </c>
      <c r="C43" t="s">
        <v>476</v>
      </c>
      <c r="D43" t="s">
        <v>247</v>
      </c>
      <c r="E43" t="s">
        <v>249</v>
      </c>
      <c r="F43" t="s">
        <v>302</v>
      </c>
      <c r="G43" s="114">
        <v>498856.8</v>
      </c>
      <c r="H43" t="s">
        <v>188</v>
      </c>
      <c r="I43" t="str">
        <f t="shared" si="1"/>
        <v>سود(زیان)حاصل از تسعیر ارز بابت مانده حساب بدهی تسهیلات ارزی بانکی با نرخ یورو263.222 ریال سنا مورخ 1400/12/28- بابت اینویس 19فراب اینترنشنال 498856.8 یورو</v>
      </c>
    </row>
    <row r="44" spans="1:9">
      <c r="A44" t="s">
        <v>48</v>
      </c>
      <c r="B44" s="110">
        <v>-233487375</v>
      </c>
      <c r="C44" t="s">
        <v>476</v>
      </c>
      <c r="D44" t="s">
        <v>247</v>
      </c>
      <c r="E44" t="s">
        <v>265</v>
      </c>
      <c r="F44" t="s">
        <v>416</v>
      </c>
      <c r="G44" s="114">
        <v>147125</v>
      </c>
      <c r="H44" t="s">
        <v>188</v>
      </c>
      <c r="I44" t="str">
        <f t="shared" si="1"/>
        <v>سود(زیان)حاصل از تسعیر ارز بابت مانده حساب بدهی تسهیلات ارزی بانکی با نرخ یورو263.222 ریال سنا مورخ 1400/12/28- بابت پیش پرداختپارس کویر اروند 147125 یورو</v>
      </c>
    </row>
    <row r="45" spans="1:9">
      <c r="A45" t="s">
        <v>49</v>
      </c>
      <c r="B45" s="110">
        <v>-781968858</v>
      </c>
      <c r="C45" t="s">
        <v>476</v>
      </c>
      <c r="D45" t="s">
        <v>247</v>
      </c>
      <c r="E45" t="s">
        <v>261</v>
      </c>
      <c r="F45" t="s">
        <v>416</v>
      </c>
      <c r="G45" s="114">
        <v>492734</v>
      </c>
      <c r="H45" t="s">
        <v>188</v>
      </c>
      <c r="I45" t="str">
        <f t="shared" si="1"/>
        <v>سود(زیان)حاصل از تسعیر ارز بابت مانده حساب بدهی تسهیلات ارزی بانکی با نرخ یورو263.222 ریال سنا مورخ 1400/12/28- بابت پیش پرداختپترو پویش سهند 492734 یورو</v>
      </c>
    </row>
    <row r="46" spans="1:9">
      <c r="A46" t="s">
        <v>60</v>
      </c>
      <c r="B46" s="110">
        <v>-476266205.94000244</v>
      </c>
      <c r="C46" t="s">
        <v>476</v>
      </c>
      <c r="D46" t="s">
        <v>247</v>
      </c>
      <c r="E46" t="s">
        <v>249</v>
      </c>
      <c r="F46" t="s">
        <v>373</v>
      </c>
      <c r="G46" s="114">
        <v>300104.73</v>
      </c>
      <c r="H46" t="s">
        <v>188</v>
      </c>
      <c r="I46" t="str">
        <f t="shared" si="1"/>
        <v>سود(زیان)حاصل از تسعیر ارز بابت مانده حساب بدهی تسهیلات ارزی بانکی با نرخ یورو263.222 ریال سنا مورخ 1400/12/28- بابت inv.#084-فراب اینترنشنال 300104.73 یورو</v>
      </c>
    </row>
    <row r="47" spans="1:9">
      <c r="A47" t="s">
        <v>61</v>
      </c>
      <c r="B47" s="110">
        <v>-1328936929.8600159</v>
      </c>
      <c r="C47" t="s">
        <v>476</v>
      </c>
      <c r="D47" t="s">
        <v>247</v>
      </c>
      <c r="E47" t="s">
        <v>249</v>
      </c>
      <c r="F47" t="s">
        <v>403</v>
      </c>
      <c r="G47" s="114">
        <v>837389.37</v>
      </c>
      <c r="H47" t="s">
        <v>188</v>
      </c>
      <c r="I47" t="str">
        <f t="shared" si="1"/>
        <v>سود(زیان)حاصل از تسعیر ارز بابت مانده حساب بدهی تسهیلات ارزی بانکی با نرخ یورو263.222 ریال سنا مورخ 1400/12/28- بابت inv.#083فراب اینترنشنال 837389.37 یورو</v>
      </c>
    </row>
    <row r="48" spans="1:9">
      <c r="A48" t="s">
        <v>62</v>
      </c>
      <c r="B48" s="110">
        <v>-2936072595.5</v>
      </c>
      <c r="C48" t="s">
        <v>476</v>
      </c>
      <c r="D48" t="s">
        <v>247</v>
      </c>
      <c r="E48" t="s">
        <v>249</v>
      </c>
      <c r="F48" t="s">
        <v>305</v>
      </c>
      <c r="G48" s="114">
        <v>1850077.25</v>
      </c>
      <c r="H48" t="s">
        <v>188</v>
      </c>
      <c r="I48" t="str">
        <f t="shared" si="1"/>
        <v>سود(زیان)حاصل از تسعیر ارز بابت مانده حساب بدهی تسهیلات ارزی بانکی با نرخ یورو263.222 ریال سنا مورخ 1400/12/28- بابت اینویس 12 فاتح ق006فراب اینترنشنال 1850077.25 یورو</v>
      </c>
    </row>
    <row r="49" spans="1:9">
      <c r="A49" t="s">
        <v>63</v>
      </c>
      <c r="B49" s="110">
        <v>-4104015977.6700439</v>
      </c>
      <c r="C49" t="s">
        <v>476</v>
      </c>
      <c r="D49" t="s">
        <v>247</v>
      </c>
      <c r="E49" t="s">
        <v>252</v>
      </c>
      <c r="F49" t="s">
        <v>335</v>
      </c>
      <c r="G49" s="114">
        <v>2586021.41</v>
      </c>
      <c r="H49" t="s">
        <v>188</v>
      </c>
      <c r="I49" t="str">
        <f t="shared" si="1"/>
        <v>سود(زیان)حاصل از تسعیر ارز بابت مانده حساب بدهی تسهیلات ارزی بانکی با نرخ یورو263.222 ریال سنا مورخ 1400/12/28- بابت  inv.#079زافرتک 2586021.41 یورو</v>
      </c>
    </row>
    <row r="50" spans="1:9">
      <c r="A50" t="s">
        <v>64</v>
      </c>
      <c r="B50" s="110">
        <v>-2364126921</v>
      </c>
      <c r="C50" t="s">
        <v>476</v>
      </c>
      <c r="D50" t="s">
        <v>247</v>
      </c>
      <c r="E50" t="s">
        <v>254</v>
      </c>
      <c r="F50" t="s">
        <v>336</v>
      </c>
      <c r="G50" s="114">
        <v>1489683</v>
      </c>
      <c r="H50" t="s">
        <v>188</v>
      </c>
      <c r="I50" t="str">
        <f t="shared" si="1"/>
        <v>سود(زیان)حاصل از تسعیر ارز بابت مانده حساب بدهی تسهیلات ارزی بانکی با نرخ یورو263.222 ریال سنا مورخ 1400/12/28- بابت  inv.#077FGS  1489683 یورو</v>
      </c>
    </row>
    <row r="51" spans="1:9">
      <c r="A51" t="s">
        <v>65</v>
      </c>
      <c r="B51" s="110">
        <v>-166311252</v>
      </c>
      <c r="C51" t="s">
        <v>476</v>
      </c>
      <c r="D51" t="s">
        <v>247</v>
      </c>
      <c r="E51" t="s">
        <v>249</v>
      </c>
      <c r="F51" t="s">
        <v>399</v>
      </c>
      <c r="G51" s="114">
        <v>104796</v>
      </c>
      <c r="H51" t="s">
        <v>188</v>
      </c>
      <c r="I51" t="str">
        <f t="shared" si="1"/>
        <v>سود(زیان)حاصل از تسعیر ارز بابت مانده حساب بدهی تسهیلات ارزی بانکی با نرخ یورو263.222 ریال سنا مورخ 1400/12/28- بابت inv.#075فراب اینترنشنال 104796 یورو</v>
      </c>
    </row>
    <row r="52" spans="1:9">
      <c r="A52" t="s">
        <v>66</v>
      </c>
      <c r="B52" s="110">
        <v>-1901875146.1199951</v>
      </c>
      <c r="C52" t="s">
        <v>476</v>
      </c>
      <c r="D52" t="s">
        <v>247</v>
      </c>
      <c r="E52" t="s">
        <v>249</v>
      </c>
      <c r="F52" t="s">
        <v>383</v>
      </c>
      <c r="G52" s="114">
        <v>1198409.04</v>
      </c>
      <c r="H52" t="s">
        <v>188</v>
      </c>
      <c r="I52" t="str">
        <f t="shared" si="1"/>
        <v>سود(زیان)حاصل از تسعیر ارز بابت مانده حساب بدهی تسهیلات ارزی بانکی با نرخ یورو263.222 ریال سنا مورخ 1400/12/28- بابت  inv.#078فراب اینترنشنال 1198409.04 یورو</v>
      </c>
    </row>
    <row r="53" spans="1:9">
      <c r="A53" t="s">
        <v>67</v>
      </c>
      <c r="B53" s="110">
        <v>-8954746274.7199707</v>
      </c>
      <c r="C53" t="s">
        <v>476</v>
      </c>
      <c r="D53" t="s">
        <v>247</v>
      </c>
      <c r="E53" t="s">
        <v>249</v>
      </c>
      <c r="F53" t="s">
        <v>382</v>
      </c>
      <c r="G53" s="114">
        <v>5642562.2400000002</v>
      </c>
      <c r="H53" t="s">
        <v>188</v>
      </c>
      <c r="I53" t="str">
        <f t="shared" si="1"/>
        <v>سود(زیان)حاصل از تسعیر ارز بابت مانده حساب بدهی تسهیلات ارزی بانکی با نرخ یورو263.222 ریال سنا مورخ 1400/12/28- بابت   inv.#085فراب اینترنشنال 5642562.24 یورو</v>
      </c>
    </row>
    <row r="54" spans="1:9">
      <c r="A54" t="s">
        <v>68</v>
      </c>
      <c r="B54" s="110">
        <v>-930925455.22000122</v>
      </c>
      <c r="C54" t="s">
        <v>476</v>
      </c>
      <c r="D54" t="s">
        <v>247</v>
      </c>
      <c r="E54" t="s">
        <v>249</v>
      </c>
      <c r="F54" t="s">
        <v>311</v>
      </c>
      <c r="G54" s="114">
        <v>586594.49</v>
      </c>
      <c r="H54" t="s">
        <v>188</v>
      </c>
      <c r="I54" t="str">
        <f t="shared" si="1"/>
        <v>سود(زیان)حاصل از تسعیر ارز بابت مانده حساب بدهی تسهیلات ارزی بانکی با نرخ یورو263.222 ریال سنا مورخ 1400/12/28- بابت اینویس 23فراب اینترنشنال 586594.49 یورو</v>
      </c>
    </row>
    <row r="55" spans="1:9">
      <c r="A55" t="s">
        <v>70</v>
      </c>
      <c r="B55" s="110">
        <v>-197970196.29999542</v>
      </c>
      <c r="C55" t="s">
        <v>476</v>
      </c>
      <c r="D55" t="s">
        <v>247</v>
      </c>
      <c r="E55" t="s">
        <v>254</v>
      </c>
      <c r="F55" t="s">
        <v>337</v>
      </c>
      <c r="G55" s="114">
        <v>218028.85</v>
      </c>
      <c r="H55" t="s">
        <v>188</v>
      </c>
      <c r="I55" t="str">
        <f t="shared" si="1"/>
        <v>سود(زیان)حاصل از تسعیر ارز بابت مانده حساب بدهی تسهیلات ارزی بانکی با نرخ یورو263.222 ریال سنا مورخ 1400/12/28- بابت  inv.#092FGS  218028.85 یورو</v>
      </c>
    </row>
    <row r="56" spans="1:9">
      <c r="A56" t="s">
        <v>71</v>
      </c>
      <c r="B56" s="110">
        <v>-408600000</v>
      </c>
      <c r="C56" t="s">
        <v>476</v>
      </c>
      <c r="D56" t="s">
        <v>247</v>
      </c>
      <c r="E56" t="s">
        <v>249</v>
      </c>
      <c r="F56" t="s">
        <v>398</v>
      </c>
      <c r="G56" s="114">
        <v>450000</v>
      </c>
      <c r="H56" t="s">
        <v>188</v>
      </c>
      <c r="I56" t="str">
        <f t="shared" si="1"/>
        <v>سود(زیان)حاصل از تسعیر ارز بابت مانده حساب بدهی تسهیلات ارزی بانکی با نرخ یورو263.222 ریال سنا مورخ 1400/12/28- بابت inv.#093فراب اینترنشنال 450000 یورو</v>
      </c>
    </row>
    <row r="57" spans="1:9">
      <c r="A57" t="s">
        <v>72</v>
      </c>
      <c r="B57" s="110">
        <v>-2173929032.6599121</v>
      </c>
      <c r="C57" t="s">
        <v>476</v>
      </c>
      <c r="D57" t="s">
        <v>247</v>
      </c>
      <c r="E57" t="s">
        <v>254</v>
      </c>
      <c r="F57" t="s">
        <v>338</v>
      </c>
      <c r="G57" s="114">
        <v>2394194.9700000002</v>
      </c>
      <c r="H57" t="s">
        <v>188</v>
      </c>
      <c r="I57" t="str">
        <f t="shared" si="1"/>
        <v>سود(زیان)حاصل از تسعیر ارز بابت مانده حساب بدهی تسهیلات ارزی بانکی با نرخ یورو263.222 ریال سنا مورخ 1400/12/28- بابت  inv.#094FGS  2394194.97 یورو</v>
      </c>
    </row>
    <row r="58" spans="1:9">
      <c r="A58" t="s">
        <v>73</v>
      </c>
      <c r="B58" s="110">
        <v>-646280168.3999939</v>
      </c>
      <c r="C58" t="s">
        <v>476</v>
      </c>
      <c r="D58" t="s">
        <v>247</v>
      </c>
      <c r="E58" t="s">
        <v>249</v>
      </c>
      <c r="F58" t="s">
        <v>315</v>
      </c>
      <c r="G58" s="114">
        <v>711762.3</v>
      </c>
      <c r="H58" t="s">
        <v>188</v>
      </c>
      <c r="I58" t="str">
        <f t="shared" si="1"/>
        <v>سود(زیان)حاصل از تسعیر ارز بابت مانده حساب بدهی تسهیلات ارزی بانکی با نرخ یورو263.222 ریال سنا مورخ 1400/12/28- بابت اینویس 26 فاتح ق006فراب اینترنشنال 711762.3 یورو</v>
      </c>
    </row>
    <row r="59" spans="1:9">
      <c r="A59" t="s">
        <v>74</v>
      </c>
      <c r="B59" s="110">
        <v>-981412335.0199585</v>
      </c>
      <c r="C59" t="s">
        <v>476</v>
      </c>
      <c r="D59" t="s">
        <v>247</v>
      </c>
      <c r="E59" t="s">
        <v>249</v>
      </c>
      <c r="F59" t="s">
        <v>266</v>
      </c>
      <c r="G59" s="114">
        <v>1080850.5900000001</v>
      </c>
      <c r="H59" t="s">
        <v>188</v>
      </c>
      <c r="I59" t="str">
        <f t="shared" si="1"/>
        <v>سود(زیان)حاصل از تسعیر ارز بابت مانده حساب بدهی تسهیلات ارزی بانکی با نرخ یورو263.222 ریال سنا مورخ 1400/12/28- بابت inv.#095فراب اینترنشنال 1080850.59 یورو</v>
      </c>
    </row>
    <row r="60" spans="1:9">
      <c r="A60" t="s">
        <v>75</v>
      </c>
      <c r="B60" s="110">
        <v>-1881278571.6000366</v>
      </c>
      <c r="C60" t="s">
        <v>476</v>
      </c>
      <c r="D60" t="s">
        <v>247</v>
      </c>
      <c r="E60" t="s">
        <v>249</v>
      </c>
      <c r="F60" t="s">
        <v>316</v>
      </c>
      <c r="G60" s="114">
        <v>2071892.7</v>
      </c>
      <c r="H60" t="s">
        <v>188</v>
      </c>
      <c r="I60" t="str">
        <f t="shared" si="1"/>
        <v>سود(زیان)حاصل از تسعیر ارز بابت مانده حساب بدهی تسهیلات ارزی بانکی با نرخ یورو263.222 ریال سنا مورخ 1400/12/28- بابت اینویس 22فراب اینترنشنال 2071892.7 یورو</v>
      </c>
    </row>
    <row r="61" spans="1:9">
      <c r="A61" t="s">
        <v>76</v>
      </c>
      <c r="B61" s="110">
        <v>-741486420</v>
      </c>
      <c r="C61" t="s">
        <v>476</v>
      </c>
      <c r="D61" t="s">
        <v>247</v>
      </c>
      <c r="E61" t="s">
        <v>249</v>
      </c>
      <c r="F61" t="s">
        <v>317</v>
      </c>
      <c r="G61" s="114">
        <v>816615</v>
      </c>
      <c r="H61" t="s">
        <v>188</v>
      </c>
      <c r="I61" t="str">
        <f t="shared" si="1"/>
        <v>سود(زیان)حاصل از تسعیر ارز بابت مانده حساب بدهی تسهیلات ارزی بانکی با نرخ یورو263.222 ریال سنا مورخ 1400/12/28- بابت اینویس 29فراب اینترنشنال 816615 یورو</v>
      </c>
    </row>
    <row r="62" spans="1:9">
      <c r="A62" t="s">
        <v>77</v>
      </c>
      <c r="B62" s="110">
        <v>-236080000</v>
      </c>
      <c r="C62" t="s">
        <v>476</v>
      </c>
      <c r="D62" t="s">
        <v>247</v>
      </c>
      <c r="E62" t="s">
        <v>249</v>
      </c>
      <c r="F62" t="s">
        <v>318</v>
      </c>
      <c r="G62" s="114">
        <v>260000</v>
      </c>
      <c r="H62" t="s">
        <v>188</v>
      </c>
      <c r="I62" t="str">
        <f t="shared" si="1"/>
        <v>سود(زیان)حاصل از تسعیر ارز بابت مانده حساب بدهی تسهیلات ارزی بانکی با نرخ یورو263.222 ریال سنا مورخ 1400/12/28- بابت  inv.#031فراب اینترنشنال 260000 یورو</v>
      </c>
    </row>
    <row r="63" spans="1:9">
      <c r="A63" t="s">
        <v>78</v>
      </c>
      <c r="B63" s="110">
        <v>-1724259312</v>
      </c>
      <c r="C63" t="s">
        <v>476</v>
      </c>
      <c r="D63" t="s">
        <v>247</v>
      </c>
      <c r="E63" t="s">
        <v>252</v>
      </c>
      <c r="F63" t="s">
        <v>397</v>
      </c>
      <c r="G63" s="114">
        <v>1898964</v>
      </c>
      <c r="H63" t="s">
        <v>188</v>
      </c>
      <c r="I63" t="str">
        <f t="shared" si="1"/>
        <v>سود(زیان)حاصل از تسعیر ارز بابت مانده حساب بدهی تسهیلات ارزی بانکی با نرخ یورو263.222 ریال سنا مورخ 1400/12/28- بابت inv.#086زافرتک 1898964 یورو</v>
      </c>
    </row>
    <row r="64" spans="1:9">
      <c r="A64" t="s">
        <v>79</v>
      </c>
      <c r="B64" s="110">
        <v>-968428989.5</v>
      </c>
      <c r="C64" t="s">
        <v>476</v>
      </c>
      <c r="D64" t="s">
        <v>247</v>
      </c>
      <c r="E64" t="s">
        <v>252</v>
      </c>
      <c r="F64" t="s">
        <v>339</v>
      </c>
      <c r="G64" s="114">
        <v>1066551.75</v>
      </c>
      <c r="H64" t="s">
        <v>188</v>
      </c>
      <c r="I64" t="str">
        <f t="shared" si="1"/>
        <v>سود(زیان)حاصل از تسعیر ارز بابت مانده حساب بدهی تسهیلات ارزی بانکی با نرخ یورو263.222 ریال سنا مورخ 1400/12/28- بابت  inv.#087زافرتک 1066551.75 یورو</v>
      </c>
    </row>
    <row r="65" spans="1:9">
      <c r="A65" t="s">
        <v>200</v>
      </c>
      <c r="B65" s="110">
        <v>-44417195065.380005</v>
      </c>
      <c r="C65" t="s">
        <v>476</v>
      </c>
      <c r="D65" t="s">
        <v>247</v>
      </c>
      <c r="E65" t="s">
        <v>249</v>
      </c>
      <c r="F65" t="s">
        <v>340</v>
      </c>
      <c r="G65" s="114">
        <v>3506805.21</v>
      </c>
      <c r="H65" t="s">
        <v>188</v>
      </c>
      <c r="I65" t="str">
        <f t="shared" si="1"/>
        <v>سود(زیان)حاصل از تسعیر ارز بابت مانده حساب بدهی تسهیلات ارزی بانکی با نرخ یورو263.222 ریال سنا مورخ 1400/12/28- بابت  inv.#098فراب اینترنشنال 3506805.21 یورو</v>
      </c>
    </row>
    <row r="66" spans="1:9">
      <c r="A66" t="s">
        <v>201</v>
      </c>
      <c r="B66" s="110">
        <v>-3805317308.8000031</v>
      </c>
      <c r="C66" t="s">
        <v>476</v>
      </c>
      <c r="D66" t="s">
        <v>247</v>
      </c>
      <c r="E66" t="s">
        <v>255</v>
      </c>
      <c r="F66" t="s">
        <v>416</v>
      </c>
      <c r="G66" s="114">
        <v>300435.59999999998</v>
      </c>
      <c r="H66" t="s">
        <v>188</v>
      </c>
      <c r="I66" t="str">
        <f t="shared" si="1"/>
        <v>سود(زیان)حاصل از تسعیر ارز بابت مانده حساب بدهی تسهیلات ارزی بانکی با نرخ یورو263.222 ریال سنا مورخ 1400/12/28- بابت پیش پرداختFGS 300435.6 یورو</v>
      </c>
    </row>
    <row r="67" spans="1:9">
      <c r="A67" t="s">
        <v>202</v>
      </c>
      <c r="B67" s="110">
        <v>-2404956750</v>
      </c>
      <c r="C67" t="s">
        <v>476</v>
      </c>
      <c r="D67" t="s">
        <v>247</v>
      </c>
      <c r="E67" t="s">
        <v>253</v>
      </c>
      <c r="F67" t="s">
        <v>416</v>
      </c>
      <c r="G67" s="114">
        <v>189875</v>
      </c>
      <c r="H67" t="s">
        <v>188</v>
      </c>
      <c r="I67" t="str">
        <f t="shared" si="1"/>
        <v>سود(زیان)حاصل از تسعیر ارز بابت مانده حساب بدهی تسهیلات ارزی بانکی با نرخ یورو263.222 ریال سنا مورخ 1400/12/28- بابت پیش پرداختایران تابلو 189875 یورو</v>
      </c>
    </row>
    <row r="68" spans="1:9">
      <c r="A68" t="s">
        <v>203</v>
      </c>
      <c r="B68" s="110">
        <v>-7206565280.1799927</v>
      </c>
      <c r="C68" t="s">
        <v>476</v>
      </c>
      <c r="D68" t="s">
        <v>247</v>
      </c>
      <c r="E68" t="s">
        <v>251</v>
      </c>
      <c r="F68" t="s">
        <v>416</v>
      </c>
      <c r="G68" s="114">
        <v>568969.31000000006</v>
      </c>
      <c r="H68" t="s">
        <v>188</v>
      </c>
      <c r="I68" t="str">
        <f t="shared" si="1"/>
        <v>سود(زیان)حاصل از تسعیر ارز بابت مانده حساب بدهی تسهیلات ارزی بانکی با نرخ یورو263.222 ریال سنا مورخ 1400/12/28- بابت پیش پرداختپایاصنعت 568969.31 یورو</v>
      </c>
    </row>
    <row r="69" spans="1:9">
      <c r="A69" t="s">
        <v>204</v>
      </c>
      <c r="B69" s="110">
        <v>-1095997719.8199997</v>
      </c>
      <c r="C69" t="s">
        <v>476</v>
      </c>
      <c r="D69" t="s">
        <v>247</v>
      </c>
      <c r="E69" t="s">
        <v>251</v>
      </c>
      <c r="G69" s="114">
        <v>86530.69</v>
      </c>
      <c r="H69" t="s">
        <v>188</v>
      </c>
      <c r="I69" t="str">
        <f t="shared" si="1"/>
        <v>سود(زیان)حاصل از تسعیر ارز بابت مانده حساب بدهی تسهیلات ارزی بانکی با نرخ یورو263.222 ریال سنا مورخ 1400/12/28- بابت پایاصنعت 86530.69 یورو</v>
      </c>
    </row>
    <row r="70" spans="1:9">
      <c r="A70" t="s">
        <v>205</v>
      </c>
      <c r="B70" s="110">
        <v>-639902152.5</v>
      </c>
      <c r="C70" t="s">
        <v>476</v>
      </c>
      <c r="D70" t="s">
        <v>247</v>
      </c>
      <c r="E70" t="s">
        <v>258</v>
      </c>
      <c r="F70" t="s">
        <v>341</v>
      </c>
      <c r="G70" s="114">
        <v>50521.25</v>
      </c>
      <c r="H70" t="s">
        <v>188</v>
      </c>
      <c r="I70" t="str">
        <f t="shared" si="1"/>
        <v>سود(زیان)حاصل از تسعیر ارز بابت مانده حساب بدهی تسهیلات ارزی بانکی با نرخ یورو263.222 ریال سنا مورخ 1400/12/28- بابت  inv.#105تهران جوان 50521.25 یورو</v>
      </c>
    </row>
    <row r="71" spans="1:9">
      <c r="A71" t="s">
        <v>206</v>
      </c>
      <c r="B71" s="110">
        <v>-3603696755.3000031</v>
      </c>
      <c r="C71" t="s">
        <v>476</v>
      </c>
      <c r="D71" t="s">
        <v>247</v>
      </c>
      <c r="E71" t="s">
        <v>253</v>
      </c>
      <c r="F71" t="s">
        <v>342</v>
      </c>
      <c r="G71" s="114">
        <v>284517.34999999998</v>
      </c>
      <c r="H71" t="s">
        <v>188</v>
      </c>
      <c r="I71" t="str">
        <f t="shared" si="1"/>
        <v>سود(زیان)حاصل از تسعیر ارز بابت مانده حساب بدهی تسهیلات ارزی بانکی با نرخ یورو263.222 ریال سنا مورخ 1400/12/28- بابت  inv.#111ایران تابلو 284517.35 یورو</v>
      </c>
    </row>
    <row r="72" spans="1:9">
      <c r="A72" t="s">
        <v>207</v>
      </c>
      <c r="B72" s="110">
        <v>-6131090027.1999969</v>
      </c>
      <c r="C72" t="s">
        <v>476</v>
      </c>
      <c r="D72" t="s">
        <v>247</v>
      </c>
      <c r="E72" t="s">
        <v>253</v>
      </c>
      <c r="F72" t="s">
        <v>343</v>
      </c>
      <c r="G72" s="114">
        <v>484058.9</v>
      </c>
      <c r="H72" t="s">
        <v>188</v>
      </c>
      <c r="I72" t="str">
        <f t="shared" si="1"/>
        <v>سود(زیان)حاصل از تسعیر ارز بابت مانده حساب بدهی تسهیلات ارزی بانکی با نرخ یورو263.222 ریال سنا مورخ 1400/12/28- بابت  inv.#110ایران تابلو 484058.9 یورو</v>
      </c>
    </row>
    <row r="73" spans="1:9">
      <c r="A73" t="s">
        <v>208</v>
      </c>
      <c r="B73" s="110">
        <v>-608575968</v>
      </c>
      <c r="C73" t="s">
        <v>476</v>
      </c>
      <c r="D73" t="s">
        <v>247</v>
      </c>
      <c r="E73" t="s">
        <v>258</v>
      </c>
      <c r="F73" t="s">
        <v>344</v>
      </c>
      <c r="G73" s="114">
        <v>48048</v>
      </c>
      <c r="H73" t="s">
        <v>188</v>
      </c>
      <c r="I73" t="str">
        <f t="shared" si="1"/>
        <v>سود(زیان)حاصل از تسعیر ارز بابت مانده حساب بدهی تسهیلات ارزی بانکی با نرخ یورو263.222 ریال سنا مورخ 1400/12/28- بابت  inv.#114تهران جوان 48048 یورو</v>
      </c>
    </row>
    <row r="74" spans="1:9">
      <c r="A74" t="s">
        <v>209</v>
      </c>
      <c r="B74" s="110">
        <v>-6716622831.5599976</v>
      </c>
      <c r="C74" t="s">
        <v>476</v>
      </c>
      <c r="D74" t="s">
        <v>247</v>
      </c>
      <c r="E74" t="s">
        <v>249</v>
      </c>
      <c r="F74" t="s">
        <v>345</v>
      </c>
      <c r="G74" s="114">
        <v>530287.52</v>
      </c>
      <c r="H74" t="s">
        <v>188</v>
      </c>
      <c r="I74" t="str">
        <f t="shared" si="1"/>
        <v>سود(زیان)حاصل از تسعیر ارز بابت مانده حساب بدهی تسهیلات ارزی بانکی با نرخ یورو263.222 ریال سنا مورخ 1400/12/28- بابت  inv.#100فراب اینترنشنال 530287.52 یورو</v>
      </c>
    </row>
    <row r="75" spans="1:9">
      <c r="A75" t="s">
        <v>210</v>
      </c>
      <c r="B75" s="110">
        <v>-3228844701.159996</v>
      </c>
      <c r="C75" t="s">
        <v>476</v>
      </c>
      <c r="D75" t="s">
        <v>247</v>
      </c>
      <c r="E75" t="s">
        <v>250</v>
      </c>
      <c r="F75" t="s">
        <v>346</v>
      </c>
      <c r="G75" s="114">
        <v>254922.22</v>
      </c>
      <c r="H75" t="s">
        <v>188</v>
      </c>
      <c r="I75" t="str">
        <f t="shared" si="1"/>
        <v>سود(زیان)حاصل از تسعیر ارز بابت مانده حساب بدهی تسهیلات ارزی بانکی با نرخ یورو263.222 ریال سنا مورخ 1400/12/28- بابت  inv.#108کابل یزد 254922.22 یورو</v>
      </c>
    </row>
    <row r="76" spans="1:9">
      <c r="A76" t="s">
        <v>211</v>
      </c>
      <c r="B76" s="110">
        <v>-10797934298.97998</v>
      </c>
      <c r="C76" t="s">
        <v>476</v>
      </c>
      <c r="D76" t="s">
        <v>247</v>
      </c>
      <c r="E76" t="s">
        <v>252</v>
      </c>
      <c r="F76" t="s">
        <v>347</v>
      </c>
      <c r="G76" s="114">
        <v>852513.41</v>
      </c>
      <c r="H76" t="s">
        <v>188</v>
      </c>
      <c r="I76" t="str">
        <f t="shared" si="1"/>
        <v>سود(زیان)حاصل از تسعیر ارز بابت مانده حساب بدهی تسهیلات ارزی بانکی با نرخ یورو263.222 ریال سنا مورخ 1400/12/28- بابت  inv.#096زافرتک 852513.41 یورو</v>
      </c>
    </row>
    <row r="77" spans="1:9">
      <c r="A77" t="s">
        <v>212</v>
      </c>
      <c r="B77" s="110">
        <v>-6196527143.2799988</v>
      </c>
      <c r="C77" t="s">
        <v>476</v>
      </c>
      <c r="D77" t="s">
        <v>247</v>
      </c>
      <c r="E77" t="s">
        <v>249</v>
      </c>
      <c r="F77" t="s">
        <v>348</v>
      </c>
      <c r="G77" s="114">
        <v>489225.26</v>
      </c>
      <c r="H77" t="s">
        <v>188</v>
      </c>
      <c r="I77" t="str">
        <f t="shared" si="1"/>
        <v>سود(زیان)حاصل از تسعیر ارز بابت مانده حساب بدهی تسهیلات ارزی بانکی با نرخ یورو263.222 ریال سنا مورخ 1400/12/28- بابت  inv.#107فراب اینترنشنال 489225.26 یورو</v>
      </c>
    </row>
    <row r="78" spans="1:9">
      <c r="A78" t="s">
        <v>213</v>
      </c>
      <c r="B78" s="110">
        <v>-31620982781.940063</v>
      </c>
      <c r="C78" t="s">
        <v>476</v>
      </c>
      <c r="D78" t="s">
        <v>247</v>
      </c>
      <c r="E78" t="s">
        <v>249</v>
      </c>
      <c r="F78" t="s">
        <v>349</v>
      </c>
      <c r="G78" s="114">
        <v>2496524.73</v>
      </c>
      <c r="H78" t="s">
        <v>188</v>
      </c>
      <c r="I78" t="str">
        <f t="shared" si="1"/>
        <v>سود(زیان)حاصل از تسعیر ارز بابت مانده حساب بدهی تسهیلات ارزی بانکی با نرخ یورو263.222 ریال سنا مورخ 1400/12/28- بابت  inv.#112فراب اینترنشنال 2496524.73 یورو</v>
      </c>
    </row>
    <row r="79" spans="1:9">
      <c r="A79" t="s">
        <v>214</v>
      </c>
      <c r="B79" s="110">
        <v>-1413529652.9599991</v>
      </c>
      <c r="C79" t="s">
        <v>476</v>
      </c>
      <c r="D79" t="s">
        <v>247</v>
      </c>
      <c r="E79" t="s">
        <v>263</v>
      </c>
      <c r="F79" t="s">
        <v>350</v>
      </c>
      <c r="G79" s="114">
        <v>111600.32000000001</v>
      </c>
      <c r="H79" t="s">
        <v>188</v>
      </c>
      <c r="I79" t="str">
        <f t="shared" si="1"/>
        <v>سود(زیان)حاصل از تسعیر ارز بابت مانده حساب بدهی تسهیلات ارزی بانکی با نرخ یورو263.222 ریال سنا مورخ 1400/12/28- بابت  inv.#109پمپ صنعتی ایران 111600.32 یورو</v>
      </c>
    </row>
    <row r="80" spans="1:9">
      <c r="A80" t="s">
        <v>215</v>
      </c>
      <c r="B80" s="110">
        <v>-3552548913.6999969</v>
      </c>
      <c r="C80" t="s">
        <v>476</v>
      </c>
      <c r="D80" t="s">
        <v>247</v>
      </c>
      <c r="E80" t="s">
        <v>257</v>
      </c>
      <c r="F80" t="s">
        <v>351</v>
      </c>
      <c r="G80" s="114">
        <v>280479.15000000002</v>
      </c>
      <c r="H80" t="s">
        <v>188</v>
      </c>
      <c r="I80" t="str">
        <f t="shared" si="1"/>
        <v>سود(زیان)حاصل از تسعیر ارز بابت مانده حساب بدهی تسهیلات ارزی بانکی با نرخ یورو263.222 ریال سنا مورخ 1400/12/28- بابت  inv.#115تهویه 280479.15 یورو</v>
      </c>
    </row>
    <row r="81" spans="1:9">
      <c r="A81" t="s">
        <v>216</v>
      </c>
      <c r="B81" s="110">
        <v>-7809305045.3600159</v>
      </c>
      <c r="C81" t="s">
        <v>476</v>
      </c>
      <c r="D81" t="s">
        <v>247</v>
      </c>
      <c r="E81" t="s">
        <v>262</v>
      </c>
      <c r="F81" t="s">
        <v>374</v>
      </c>
      <c r="G81" s="114">
        <v>616556.62</v>
      </c>
      <c r="H81" t="s">
        <v>188</v>
      </c>
      <c r="I81" t="str">
        <f t="shared" si="1"/>
        <v>سود(زیان)حاصل از تسعیر ارز بابت مانده حساب بدهی تسهیلات ارزی بانکی با نرخ یورو263.222 ریال سنا مورخ 1400/12/28- بابت  inv.#120-ایران ترانسفو 616556.62 یورو</v>
      </c>
    </row>
    <row r="82" spans="1:9">
      <c r="A82" t="s">
        <v>217</v>
      </c>
      <c r="B82" s="110">
        <v>-691563600</v>
      </c>
      <c r="C82" t="s">
        <v>476</v>
      </c>
      <c r="D82" t="s">
        <v>247</v>
      </c>
      <c r="E82" t="s">
        <v>249</v>
      </c>
      <c r="F82" t="s">
        <v>352</v>
      </c>
      <c r="G82" s="114">
        <v>54600</v>
      </c>
      <c r="H82" t="s">
        <v>188</v>
      </c>
      <c r="I82" t="str">
        <f t="shared" si="1"/>
        <v>سود(زیان)حاصل از تسعیر ارز بابت مانده حساب بدهی تسهیلات ارزی بانکی با نرخ یورو263.222 ریال سنا مورخ 1400/12/28- بابت  inv.#118فراب اینترنشنال 54600 یورو</v>
      </c>
    </row>
    <row r="83" spans="1:9">
      <c r="A83" t="s">
        <v>218</v>
      </c>
      <c r="B83" s="110">
        <v>-1288036512.6399994</v>
      </c>
      <c r="C83" t="s">
        <v>476</v>
      </c>
      <c r="D83" t="s">
        <v>247</v>
      </c>
      <c r="E83" t="s">
        <v>254</v>
      </c>
      <c r="F83" t="s">
        <v>353</v>
      </c>
      <c r="G83" s="114">
        <v>101692.38</v>
      </c>
      <c r="H83" t="s">
        <v>188</v>
      </c>
      <c r="I83" t="str">
        <f t="shared" si="1"/>
        <v>سود(زیان)حاصل از تسعیر ارز بابت مانده حساب بدهی تسهیلات ارزی بانکی با نرخ یورو263.222 ریال سنا مورخ 1400/12/28- بابت  inv.#121FGS  101692.38 یورو</v>
      </c>
    </row>
    <row r="84" spans="1:9">
      <c r="A84" t="s">
        <v>219</v>
      </c>
      <c r="B84" s="110">
        <v>-3119839803.7000046</v>
      </c>
      <c r="C84" t="s">
        <v>476</v>
      </c>
      <c r="D84" t="s">
        <v>247</v>
      </c>
      <c r="E84" t="s">
        <v>254</v>
      </c>
      <c r="F84" t="s">
        <v>354</v>
      </c>
      <c r="G84" s="114">
        <v>246316.15</v>
      </c>
      <c r="H84" t="s">
        <v>188</v>
      </c>
      <c r="I84" t="str">
        <f t="shared" ref="I84:I112" si="2">CONCATENATE(C84," ",D84," بابت ",F84, E84," ",G84," ",H84)</f>
        <v>سود(زیان)حاصل از تسعیر ارز بابت مانده حساب بدهی تسهیلات ارزی بانکی با نرخ یورو263.222 ریال سنا مورخ 1400/12/28- بابت  inv.#122FGS  246316.15 یورو</v>
      </c>
    </row>
    <row r="85" spans="1:9">
      <c r="A85" t="s">
        <v>220</v>
      </c>
      <c r="B85" s="110">
        <v>-3110240012.3800049</v>
      </c>
      <c r="C85" t="s">
        <v>476</v>
      </c>
      <c r="D85" t="s">
        <v>247</v>
      </c>
      <c r="E85" t="s">
        <v>250</v>
      </c>
      <c r="F85" t="s">
        <v>355</v>
      </c>
      <c r="G85" s="114">
        <v>245558.21</v>
      </c>
      <c r="H85" t="s">
        <v>188</v>
      </c>
      <c r="I85" t="str">
        <f t="shared" si="2"/>
        <v>سود(زیان)حاصل از تسعیر ارز بابت مانده حساب بدهی تسهیلات ارزی بانکی با نرخ یورو263.222 ریال سنا مورخ 1400/12/28- بابت  inv.#102کابل یزد 245558.21 یورو</v>
      </c>
    </row>
    <row r="86" spans="1:9">
      <c r="A86" t="s">
        <v>221</v>
      </c>
      <c r="B86" s="110">
        <v>-1672871057.9399948</v>
      </c>
      <c r="C86" t="s">
        <v>476</v>
      </c>
      <c r="D86" t="s">
        <v>247</v>
      </c>
      <c r="E86" t="s">
        <v>249</v>
      </c>
      <c r="F86" t="s">
        <v>356</v>
      </c>
      <c r="G86" s="114">
        <v>132075.73000000001</v>
      </c>
      <c r="H86" t="s">
        <v>188</v>
      </c>
      <c r="I86" t="str">
        <f t="shared" si="2"/>
        <v>سود(زیان)حاصل از تسعیر ارز بابت مانده حساب بدهی تسهیلات ارزی بانکی با نرخ یورو263.222 ریال سنا مورخ 1400/12/28- بابت  inv.#106فراب اینترنشنال 132075.73 یورو</v>
      </c>
    </row>
    <row r="87" spans="1:9">
      <c r="A87" t="s">
        <v>222</v>
      </c>
      <c r="B87" s="110">
        <v>-21506313229.600037</v>
      </c>
      <c r="C87" t="s">
        <v>476</v>
      </c>
      <c r="D87" t="s">
        <v>247</v>
      </c>
      <c r="E87" t="s">
        <v>249</v>
      </c>
      <c r="F87" t="s">
        <v>357</v>
      </c>
      <c r="G87" s="114">
        <v>1697956.2</v>
      </c>
      <c r="H87" t="s">
        <v>188</v>
      </c>
      <c r="I87" t="str">
        <f t="shared" si="2"/>
        <v>سود(زیان)حاصل از تسعیر ارز بابت مانده حساب بدهی تسهیلات ارزی بانکی با نرخ یورو263.222 ریال سنا مورخ 1400/12/28- بابت  inv.#101فراب اینترنشنال 1697956.2 یورو</v>
      </c>
    </row>
    <row r="88" spans="1:9">
      <c r="A88" t="s">
        <v>223</v>
      </c>
      <c r="B88" s="110">
        <v>-1200083234.2000008</v>
      </c>
      <c r="C88" t="s">
        <v>476</v>
      </c>
      <c r="D88" t="s">
        <v>247</v>
      </c>
      <c r="E88" t="s">
        <v>249</v>
      </c>
      <c r="F88" t="s">
        <v>358</v>
      </c>
      <c r="G88" s="114">
        <v>94748.4</v>
      </c>
      <c r="H88" t="s">
        <v>188</v>
      </c>
      <c r="I88" t="str">
        <f t="shared" si="2"/>
        <v>سود(زیان)حاصل از تسعیر ارز بابت مانده حساب بدهی تسهیلات ارزی بانکی با نرخ یورو263.222 ریال سنا مورخ 1400/12/28- بابت  inv.#104فراب اینترنشنال 94748.4 یورو</v>
      </c>
    </row>
    <row r="89" spans="1:9">
      <c r="A89" t="s">
        <v>245</v>
      </c>
      <c r="B89" s="109">
        <v>21542459.459999979</v>
      </c>
      <c r="E89" t="s">
        <v>245</v>
      </c>
      <c r="F89" t="s">
        <v>359</v>
      </c>
      <c r="G89" s="114">
        <v>-1700.81</v>
      </c>
      <c r="H89" t="s">
        <v>188</v>
      </c>
      <c r="I89" t="s">
        <v>478</v>
      </c>
    </row>
    <row r="90" spans="1:9">
      <c r="A90" t="s">
        <v>224</v>
      </c>
      <c r="B90" s="110">
        <v>-4887435753</v>
      </c>
      <c r="C90" t="s">
        <v>246</v>
      </c>
      <c r="D90" t="s">
        <v>247</v>
      </c>
      <c r="E90" t="s">
        <v>249</v>
      </c>
      <c r="F90" t="s">
        <v>360</v>
      </c>
      <c r="G90" s="114">
        <v>385870.5</v>
      </c>
      <c r="H90" t="s">
        <v>188</v>
      </c>
      <c r="I90" t="str">
        <f t="shared" si="2"/>
        <v>سود(زیان)حاصل از تسعیر ارز بابت مانده حساب بدهی تسهیلات ارزی بانکی با نرخ یورو ریال سنا مورخ 1400/12/28- بابت  inv.#99فراب اینترنشنال 385870.5 یورو</v>
      </c>
    </row>
    <row r="91" spans="1:9">
      <c r="A91" t="s">
        <v>225</v>
      </c>
      <c r="B91" s="110">
        <v>-5116447318.0599976</v>
      </c>
      <c r="C91" t="s">
        <v>246</v>
      </c>
      <c r="D91" t="s">
        <v>247</v>
      </c>
      <c r="E91" t="s">
        <v>249</v>
      </c>
      <c r="F91" t="s">
        <v>396</v>
      </c>
      <c r="G91" s="114">
        <v>264881.27</v>
      </c>
      <c r="H91" t="s">
        <v>188</v>
      </c>
      <c r="I91" t="str">
        <f t="shared" si="2"/>
        <v>سود(زیان)حاصل از تسعیر ارز بابت مانده حساب بدهی تسهیلات ارزی بانکی با نرخ یورو ریال سنا مورخ 1400/12/28- بابت inv.#36فراب اینترنشنال 264881.27 یورو</v>
      </c>
    </row>
    <row r="92" spans="1:9">
      <c r="A92" t="s">
        <v>226</v>
      </c>
      <c r="B92" s="110">
        <v>-18246675110.539978</v>
      </c>
      <c r="C92" t="s">
        <v>246</v>
      </c>
      <c r="D92" t="s">
        <v>247</v>
      </c>
      <c r="E92" t="s">
        <v>249</v>
      </c>
      <c r="F92" t="s">
        <v>345</v>
      </c>
      <c r="G92" s="114">
        <v>944640.43</v>
      </c>
      <c r="H92" t="s">
        <v>188</v>
      </c>
      <c r="I92" t="str">
        <f t="shared" si="2"/>
        <v>سود(زیان)حاصل از تسعیر ارز بابت مانده حساب بدهی تسهیلات ارزی بانکی با نرخ یورو ریال سنا مورخ 1400/12/28- بابت  inv.#100فراب اینترنشنال 944640.43 یورو</v>
      </c>
    </row>
    <row r="93" spans="1:9">
      <c r="A93" t="s">
        <v>227</v>
      </c>
      <c r="B93" s="110">
        <v>-39338811072</v>
      </c>
      <c r="C93" t="s">
        <v>246</v>
      </c>
      <c r="D93" t="s">
        <v>247</v>
      </c>
      <c r="E93" t="s">
        <v>249</v>
      </c>
      <c r="F93" t="s">
        <v>346</v>
      </c>
      <c r="G93" s="114">
        <v>2036592</v>
      </c>
      <c r="H93" t="s">
        <v>188</v>
      </c>
      <c r="I93" t="str">
        <f t="shared" si="2"/>
        <v>سود(زیان)حاصل از تسعیر ارز بابت مانده حساب بدهی تسهیلات ارزی بانکی با نرخ یورو ریال سنا مورخ 1400/12/28- بابت  inv.#108فراب اینترنشنال 2036592 یورو</v>
      </c>
    </row>
    <row r="94" spans="1:9">
      <c r="A94" t="s">
        <v>228</v>
      </c>
      <c r="B94" s="110">
        <v>-9617436400</v>
      </c>
      <c r="C94" t="s">
        <v>246</v>
      </c>
      <c r="D94" t="s">
        <v>247</v>
      </c>
      <c r="E94" t="s">
        <v>249</v>
      </c>
      <c r="F94" t="s">
        <v>347</v>
      </c>
      <c r="G94" s="114">
        <v>497900</v>
      </c>
      <c r="H94" t="s">
        <v>188</v>
      </c>
      <c r="I94" t="str">
        <f t="shared" si="2"/>
        <v>سود(زیان)حاصل از تسعیر ارز بابت مانده حساب بدهی تسهیلات ارزی بانکی با نرخ یورو ریال سنا مورخ 1400/12/28- بابت  inv.#096فراب اینترنشنال 497900 یورو</v>
      </c>
    </row>
    <row r="95" spans="1:9">
      <c r="A95" t="s">
        <v>229</v>
      </c>
      <c r="B95" s="110">
        <v>-10840911840</v>
      </c>
      <c r="C95" t="s">
        <v>246</v>
      </c>
      <c r="D95" t="s">
        <v>247</v>
      </c>
      <c r="E95" t="s">
        <v>249</v>
      </c>
      <c r="F95" t="s">
        <v>395</v>
      </c>
      <c r="G95" s="114">
        <v>561240</v>
      </c>
      <c r="H95" t="s">
        <v>188</v>
      </c>
      <c r="I95" t="str">
        <f t="shared" si="2"/>
        <v>سود(زیان)حاصل از تسعیر ارز بابت مانده حساب بدهی تسهیلات ارزی بانکی با نرخ یورو ریال سنا مورخ 1400/12/28- بابت inv.#49فراب اینترنشنال 561240 یورو</v>
      </c>
    </row>
    <row r="96" spans="1:9">
      <c r="A96" t="s">
        <v>230</v>
      </c>
      <c r="B96" s="110">
        <v>-5941396850.1999969</v>
      </c>
      <c r="C96" t="s">
        <v>246</v>
      </c>
      <c r="D96" t="s">
        <v>247</v>
      </c>
      <c r="E96" t="s">
        <v>249</v>
      </c>
      <c r="F96" t="s">
        <v>348</v>
      </c>
      <c r="G96" s="114">
        <v>307589.40000000002</v>
      </c>
      <c r="H96" t="s">
        <v>188</v>
      </c>
      <c r="I96" t="str">
        <f t="shared" si="2"/>
        <v>سود(زیان)حاصل از تسعیر ارز بابت مانده حساب بدهی تسهیلات ارزی بانکی با نرخ یورو ریال سنا مورخ 1400/12/28- بابت  inv.#107فراب اینترنشنال 307589.4 یورو</v>
      </c>
    </row>
    <row r="97" spans="1:9">
      <c r="A97" t="s">
        <v>231</v>
      </c>
      <c r="B97" s="110">
        <v>-25656480000</v>
      </c>
      <c r="C97" t="s">
        <v>246</v>
      </c>
      <c r="D97" t="s">
        <v>247</v>
      </c>
      <c r="E97" t="s">
        <v>249</v>
      </c>
      <c r="F97" t="s">
        <v>361</v>
      </c>
      <c r="G97" s="114">
        <v>1440000</v>
      </c>
      <c r="H97" t="s">
        <v>188</v>
      </c>
      <c r="I97" t="str">
        <f t="shared" si="2"/>
        <v>سود(زیان)حاصل از تسعیر ارز بابت مانده حساب بدهی تسهیلات ارزی بانکی با نرخ یورو ریال سنا مورخ 1400/12/28- بابت  inv.#34فراب اینترنشنال 1440000 یورو</v>
      </c>
    </row>
    <row r="98" spans="1:9">
      <c r="A98" t="s">
        <v>232</v>
      </c>
      <c r="B98" s="110">
        <v>-2663641500</v>
      </c>
      <c r="C98" t="s">
        <v>246</v>
      </c>
      <c r="D98" t="s">
        <v>247</v>
      </c>
      <c r="E98" t="s">
        <v>249</v>
      </c>
      <c r="F98" t="s">
        <v>361</v>
      </c>
      <c r="G98" s="114">
        <v>149500</v>
      </c>
      <c r="H98" t="s">
        <v>188</v>
      </c>
      <c r="I98" t="str">
        <f t="shared" si="2"/>
        <v>سود(زیان)حاصل از تسعیر ارز بابت مانده حساب بدهی تسهیلات ارزی بانکی با نرخ یورو ریال سنا مورخ 1400/12/28- بابت  inv.#34فراب اینترنشنال 149500 یورو</v>
      </c>
    </row>
    <row r="99" spans="1:9">
      <c r="A99" t="s">
        <v>233</v>
      </c>
      <c r="B99" s="110">
        <v>-35343103369.459961</v>
      </c>
      <c r="C99" t="s">
        <v>246</v>
      </c>
      <c r="D99" t="s">
        <v>247</v>
      </c>
      <c r="E99" t="s">
        <v>249</v>
      </c>
      <c r="F99" t="s">
        <v>375</v>
      </c>
      <c r="G99" s="114">
        <v>1983673.07</v>
      </c>
      <c r="H99" t="s">
        <v>188</v>
      </c>
      <c r="I99" t="str">
        <f t="shared" si="2"/>
        <v>سود(زیان)حاصل از تسعیر ارز بابت مانده حساب بدهی تسهیلات ارزی بانکی با نرخ یورو ریال سنا مورخ 1400/12/28- بابت  inv.#43-فراب اینترنشنال 1983673.07 یورو</v>
      </c>
    </row>
    <row r="100" spans="1:9">
      <c r="A100" t="s">
        <v>234</v>
      </c>
      <c r="B100" s="110">
        <v>-20090840283.100037</v>
      </c>
      <c r="C100" t="s">
        <v>246</v>
      </c>
      <c r="D100" t="s">
        <v>247</v>
      </c>
      <c r="E100" t="s">
        <v>249</v>
      </c>
      <c r="F100" t="s">
        <v>362</v>
      </c>
      <c r="G100" s="114">
        <v>1127621.95</v>
      </c>
      <c r="H100" t="s">
        <v>188</v>
      </c>
      <c r="I100" t="str">
        <f t="shared" si="2"/>
        <v>سود(زیان)حاصل از تسعیر ارز بابت مانده حساب بدهی تسهیلات ارزی بانکی با نرخ یورو ریال سنا مورخ 1400/12/28- بابت  inv.#46فراب اینترنشنال 1127621.95 یورو</v>
      </c>
    </row>
    <row r="101" spans="1:9">
      <c r="A101" t="s">
        <v>235</v>
      </c>
      <c r="B101" s="110">
        <v>-24262542951.700012</v>
      </c>
      <c r="C101" t="s">
        <v>246</v>
      </c>
      <c r="D101" t="s">
        <v>247</v>
      </c>
      <c r="E101" t="s">
        <v>249</v>
      </c>
      <c r="F101" t="s">
        <v>363</v>
      </c>
      <c r="G101" s="114">
        <v>1361763.65</v>
      </c>
      <c r="H101" t="s">
        <v>188</v>
      </c>
      <c r="I101" t="str">
        <f t="shared" si="2"/>
        <v>سود(زیان)حاصل از تسعیر ارز بابت مانده حساب بدهی تسهیلات ارزی بانکی با نرخ یورو ریال سنا مورخ 1400/12/28- بابت  inv.#56فراب اینترنشنال 1361763.65 یورو</v>
      </c>
    </row>
    <row r="102" spans="1:9">
      <c r="A102" t="s">
        <v>236</v>
      </c>
      <c r="B102" s="110">
        <v>-59833424488.400024</v>
      </c>
      <c r="C102" t="s">
        <v>246</v>
      </c>
      <c r="D102" t="s">
        <v>247</v>
      </c>
      <c r="E102" t="s">
        <v>249</v>
      </c>
      <c r="F102" t="s">
        <v>364</v>
      </c>
      <c r="G102" s="114">
        <v>3358223.3</v>
      </c>
      <c r="H102" t="s">
        <v>188</v>
      </c>
      <c r="I102" t="str">
        <f t="shared" si="2"/>
        <v>سود(زیان)حاصل از تسعیر ارز بابت مانده حساب بدهی تسهیلات ارزی بانکی با نرخ یورو ریال سنا مورخ 1400/12/28- بابت  inv.#47فراب اینترنشنال 3358223.3 یورو</v>
      </c>
    </row>
    <row r="103" spans="1:9">
      <c r="A103" t="s">
        <v>237</v>
      </c>
      <c r="B103" s="110">
        <v>-40883889515.599976</v>
      </c>
      <c r="C103" t="s">
        <v>246</v>
      </c>
      <c r="D103" t="s">
        <v>247</v>
      </c>
      <c r="E103" t="s">
        <v>249</v>
      </c>
      <c r="F103" t="s">
        <v>364</v>
      </c>
      <c r="G103" s="114">
        <v>2294656.2000000002</v>
      </c>
      <c r="H103" t="s">
        <v>188</v>
      </c>
      <c r="I103" t="str">
        <f t="shared" si="2"/>
        <v>سود(زیان)حاصل از تسعیر ارز بابت مانده حساب بدهی تسهیلات ارزی بانکی با نرخ یورو ریال سنا مورخ 1400/12/28- بابت  inv.#47فراب اینترنشنال 2294656.2 یورو</v>
      </c>
    </row>
    <row r="104" spans="1:9">
      <c r="A104" t="s">
        <v>238</v>
      </c>
      <c r="B104" s="110">
        <v>-12711610631.119995</v>
      </c>
      <c r="C104" t="s">
        <v>246</v>
      </c>
      <c r="D104" t="s">
        <v>247</v>
      </c>
      <c r="E104" t="s">
        <v>258</v>
      </c>
      <c r="F104" t="s">
        <v>365</v>
      </c>
      <c r="G104" s="114">
        <v>713454.04</v>
      </c>
      <c r="H104" t="s">
        <v>188</v>
      </c>
      <c r="I104" t="str">
        <f t="shared" si="2"/>
        <v>سود(زیان)حاصل از تسعیر ارز بابت مانده حساب بدهی تسهیلات ارزی بانکی با نرخ یورو ریال سنا مورخ 1400/12/28- بابت  inv.#127تهران جوان 713454.04 یورو</v>
      </c>
    </row>
    <row r="105" spans="1:9">
      <c r="A105" t="s">
        <v>239</v>
      </c>
      <c r="B105" s="110">
        <v>-2072282765.159996</v>
      </c>
      <c r="C105" t="s">
        <v>246</v>
      </c>
      <c r="D105" t="s">
        <v>247</v>
      </c>
      <c r="E105" t="s">
        <v>250</v>
      </c>
      <c r="F105" t="s">
        <v>381</v>
      </c>
      <c r="G105" s="114">
        <v>150132.72</v>
      </c>
      <c r="H105" t="s">
        <v>188</v>
      </c>
      <c r="I105" t="str">
        <f t="shared" si="2"/>
        <v>سود(زیان)حاصل از تسعیر ارز بابت مانده حساب بدهی تسهیلات ارزی بانکی با نرخ یورو ریال سنا مورخ 1400/12/28- بابت  inv.#119کابل یزد 150132.72 یورو</v>
      </c>
    </row>
    <row r="106" spans="1:9">
      <c r="A106" t="s">
        <v>240</v>
      </c>
      <c r="B106" s="110">
        <v>-4757341011.8799896</v>
      </c>
      <c r="C106" t="s">
        <v>246</v>
      </c>
      <c r="D106" t="s">
        <v>247</v>
      </c>
      <c r="E106" t="s">
        <v>250</v>
      </c>
      <c r="F106" t="s">
        <v>380</v>
      </c>
      <c r="G106" s="114">
        <v>344659.96</v>
      </c>
      <c r="H106" t="s">
        <v>188</v>
      </c>
      <c r="I106" t="str">
        <f t="shared" si="2"/>
        <v>سود(زیان)حاصل از تسعیر ارز بابت مانده حساب بدهی تسهیلات ارزی بانکی با نرخ یورو ریال سنا مورخ 1400/12/28- بابت  inv.#124کابل یزد 344659.96 یورو</v>
      </c>
    </row>
    <row r="107" spans="1:9">
      <c r="A107" t="s">
        <v>241</v>
      </c>
      <c r="B107" s="110">
        <v>-3148258087.4399948</v>
      </c>
      <c r="C107" t="s">
        <v>246</v>
      </c>
      <c r="D107" t="s">
        <v>247</v>
      </c>
      <c r="E107" t="s">
        <v>264</v>
      </c>
      <c r="F107" t="s">
        <v>379</v>
      </c>
      <c r="G107" s="114">
        <v>228084.98</v>
      </c>
      <c r="H107" t="s">
        <v>188</v>
      </c>
      <c r="I107" t="str">
        <f t="shared" si="2"/>
        <v>سود(زیان)حاصل از تسعیر ارز بابت مانده حساب بدهی تسهیلات ارزی بانکی با نرخ یورو ریال سنا مورخ 1400/12/28- بابت  inv.#125شرکت پرگاسیران 228084.98 یورو</v>
      </c>
    </row>
    <row r="108" spans="1:9">
      <c r="A108" t="s">
        <v>242</v>
      </c>
      <c r="B108" s="110">
        <v>-4038606383.2200012</v>
      </c>
      <c r="C108" t="s">
        <v>246</v>
      </c>
      <c r="D108" t="s">
        <v>247</v>
      </c>
      <c r="E108" t="s">
        <v>249</v>
      </c>
      <c r="F108" t="s">
        <v>378</v>
      </c>
      <c r="G108" s="114">
        <v>292588.99</v>
      </c>
      <c r="H108" t="s">
        <v>188</v>
      </c>
      <c r="I108" t="str">
        <f t="shared" si="2"/>
        <v>سود(زیان)حاصل از تسعیر ارز بابت مانده حساب بدهی تسهیلات ارزی بانکی با نرخ یورو ریال سنا مورخ 1400/12/28- بابت inv.#129فراب اینترنشنال 292588.99 یورو</v>
      </c>
    </row>
    <row r="109" spans="1:9">
      <c r="A109" t="s">
        <v>243</v>
      </c>
      <c r="B109" s="110">
        <v>-4786013851.9199982</v>
      </c>
      <c r="C109" t="s">
        <v>246</v>
      </c>
      <c r="D109" t="s">
        <v>247</v>
      </c>
      <c r="E109" t="s">
        <v>251</v>
      </c>
      <c r="F109" t="s">
        <v>366</v>
      </c>
      <c r="G109" s="114">
        <v>346737.14</v>
      </c>
      <c r="H109" t="s">
        <v>188</v>
      </c>
      <c r="I109" t="str">
        <f t="shared" si="2"/>
        <v>سود(زیان)حاصل از تسعیر ارز بابت مانده حساب بدهی تسهیلات ارزی بانکی با نرخ یورو ریال سنا مورخ 1400/12/28- بابت  inv.#123پایاصنعت 346737.14 یورو</v>
      </c>
    </row>
    <row r="110" spans="1:9">
      <c r="A110" t="s">
        <v>244</v>
      </c>
      <c r="B110" s="110">
        <v>-1571567613.6800003</v>
      </c>
      <c r="C110" t="s">
        <v>246</v>
      </c>
      <c r="D110" t="s">
        <v>247</v>
      </c>
      <c r="E110" t="s">
        <v>254</v>
      </c>
      <c r="F110" t="s">
        <v>377</v>
      </c>
      <c r="G110" s="114">
        <v>113857.06</v>
      </c>
      <c r="H110" t="s">
        <v>188</v>
      </c>
      <c r="I110" t="str">
        <f t="shared" si="2"/>
        <v>سود(زیان)حاصل از تسعیر ارز بابت مانده حساب بدهی تسهیلات ارزی بانکی با نرخ یورو ریال سنا مورخ 1400/12/28- بابت  inv.#130FGS  113857.06 یورو</v>
      </c>
    </row>
    <row r="111" spans="1:9">
      <c r="A111" t="s">
        <v>431</v>
      </c>
      <c r="B111" s="109">
        <v>839669813.52001953</v>
      </c>
      <c r="C111" t="s">
        <v>246</v>
      </c>
      <c r="D111" t="s">
        <v>247</v>
      </c>
      <c r="E111" t="s">
        <v>249</v>
      </c>
      <c r="F111" t="s">
        <v>376</v>
      </c>
      <c r="G111" s="114">
        <v>629436.66</v>
      </c>
      <c r="H111" t="s">
        <v>188</v>
      </c>
      <c r="I111" t="str">
        <f t="shared" si="2"/>
        <v>سود(زیان)حاصل از تسعیر ارز بابت مانده حساب بدهی تسهیلات ارزی بانکی با نرخ یورو ریال سنا مورخ 1400/12/28- بابت  inv.#135فراب اینترنشنال 629436.66 یورو</v>
      </c>
    </row>
    <row r="112" spans="1:9">
      <c r="A112" t="s">
        <v>430</v>
      </c>
      <c r="B112" s="109">
        <v>504874177.80000305</v>
      </c>
      <c r="C112" t="s">
        <v>246</v>
      </c>
      <c r="D112" t="s">
        <v>247</v>
      </c>
      <c r="F112" t="s">
        <v>418</v>
      </c>
      <c r="G112" s="114">
        <v>378466.4</v>
      </c>
      <c r="H112" t="s">
        <v>188</v>
      </c>
      <c r="I112" t="str">
        <f t="shared" si="2"/>
        <v>سود(زیان)حاصل از تسعیر ارز بابت مانده حساب بدهی تسهیلات ارزی بانکی با نرخ یورو ریال سنا مورخ 1400/12/28- بابت inv#126(134) 378466.4 یورو</v>
      </c>
    </row>
  </sheetData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CD4F-A840-4BDB-9BB8-E1DE122E1F64}">
  <dimension ref="A1:T50"/>
  <sheetViews>
    <sheetView rightToLeft="1" view="pageBreakPreview" zoomScale="130" zoomScaleNormal="100" zoomScaleSheetLayoutView="130" workbookViewId="0">
      <pane ySplit="2" topLeftCell="A24" activePane="bottomLeft" state="frozen"/>
      <selection activeCell="C1" sqref="C1"/>
      <selection pane="bottomLeft" activeCell="C27" sqref="C27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82" customWidth="1"/>
    <col min="21" max="16384" width="9.140625" style="75"/>
  </cols>
  <sheetData>
    <row r="1" spans="1:20" s="72" customFormat="1" ht="19.5" customHeight="1">
      <c r="A1" s="194" t="s">
        <v>0</v>
      </c>
      <c r="B1" s="194" t="s">
        <v>1</v>
      </c>
      <c r="C1" s="194" t="s">
        <v>2</v>
      </c>
      <c r="D1" s="194" t="s">
        <v>4</v>
      </c>
      <c r="E1" s="202" t="s">
        <v>5</v>
      </c>
      <c r="F1" s="203" t="s">
        <v>429</v>
      </c>
      <c r="G1" s="203"/>
      <c r="H1" s="203"/>
      <c r="I1" s="200" t="s">
        <v>427</v>
      </c>
      <c r="J1" s="200"/>
      <c r="K1" s="200"/>
      <c r="L1" s="201"/>
      <c r="M1" s="200" t="s">
        <v>428</v>
      </c>
      <c r="N1" s="200"/>
      <c r="O1" s="200"/>
    </row>
    <row r="2" spans="1:20" s="72" customFormat="1" ht="19.5" customHeight="1">
      <c r="A2" s="194"/>
      <c r="B2" s="194"/>
      <c r="C2" s="194"/>
      <c r="D2" s="194"/>
      <c r="E2" s="202"/>
      <c r="F2" s="96" t="s">
        <v>6</v>
      </c>
      <c r="G2" s="96" t="s">
        <v>7</v>
      </c>
      <c r="H2" s="96" t="s">
        <v>191</v>
      </c>
      <c r="I2" s="86" t="s">
        <v>188</v>
      </c>
      <c r="J2" s="87" t="s">
        <v>421</v>
      </c>
      <c r="K2" s="94" t="s">
        <v>422</v>
      </c>
      <c r="L2" s="96" t="s">
        <v>194</v>
      </c>
      <c r="M2" s="86" t="s">
        <v>189</v>
      </c>
      <c r="N2" s="87" t="s">
        <v>421</v>
      </c>
      <c r="O2" s="94" t="s">
        <v>422</v>
      </c>
      <c r="T2" s="73"/>
    </row>
    <row r="3" spans="1:20" ht="38.25">
      <c r="A3" s="52">
        <v>64</v>
      </c>
      <c r="B3" s="52">
        <v>1403</v>
      </c>
      <c r="C3" s="52">
        <v>1738</v>
      </c>
      <c r="D3" s="51" t="s">
        <v>195</v>
      </c>
      <c r="E3" s="56" t="s">
        <v>200</v>
      </c>
      <c r="F3" s="69">
        <v>0</v>
      </c>
      <c r="G3" s="69">
        <v>967485476052</v>
      </c>
      <c r="H3" s="69">
        <f t="shared" ref="H3:H22" si="0">G3-F3</f>
        <v>967485476052</v>
      </c>
      <c r="I3" s="49">
        <v>3506805.21</v>
      </c>
      <c r="J3" s="55">
        <v>263222</v>
      </c>
      <c r="K3" s="69">
        <f>J3*I3</f>
        <v>923068280986.62</v>
      </c>
      <c r="L3" s="71">
        <f t="shared" ref="L3:L50" si="1">K3-H3</f>
        <v>-44417195065.380005</v>
      </c>
      <c r="M3" s="49">
        <f>I3*1.16076</f>
        <v>4070559.2155595999</v>
      </c>
      <c r="N3" s="55">
        <v>238326</v>
      </c>
      <c r="O3" s="69">
        <f t="shared" ref="O3:O50" si="2">N3*M3</f>
        <v>970120095607.45715</v>
      </c>
      <c r="P3" s="78" t="s">
        <v>246</v>
      </c>
      <c r="Q3" s="75" t="s">
        <v>247</v>
      </c>
      <c r="R3" s="79" t="s">
        <v>249</v>
      </c>
      <c r="S3" s="75" t="s">
        <v>340</v>
      </c>
      <c r="T3" s="82">
        <f t="shared" ref="T3:T4" si="3">H3/I3</f>
        <v>275888.00007856725</v>
      </c>
    </row>
    <row r="4" spans="1:20" ht="25.5">
      <c r="A4" s="52">
        <v>65</v>
      </c>
      <c r="B4" s="52">
        <v>1404</v>
      </c>
      <c r="C4" s="52">
        <v>1739</v>
      </c>
      <c r="D4" s="51" t="s">
        <v>195</v>
      </c>
      <c r="E4" s="56" t="s">
        <v>201</v>
      </c>
      <c r="F4" s="69">
        <v>0</v>
      </c>
      <c r="G4" s="69">
        <v>82886576812</v>
      </c>
      <c r="H4" s="69">
        <f t="shared" si="0"/>
        <v>82886576812</v>
      </c>
      <c r="I4" s="49">
        <v>300435.59999999998</v>
      </c>
      <c r="J4" s="55">
        <v>263222</v>
      </c>
      <c r="K4" s="69">
        <f t="shared" ref="K4:K50" si="4">J4*I4</f>
        <v>79081259503.199997</v>
      </c>
      <c r="L4" s="71">
        <f t="shared" si="1"/>
        <v>-3805317308.8000031</v>
      </c>
      <c r="M4" s="49">
        <f>I4*1.16076</f>
        <v>348733.627056</v>
      </c>
      <c r="N4" s="55">
        <v>238326</v>
      </c>
      <c r="O4" s="69">
        <f t="shared" si="2"/>
        <v>83112290401.74826</v>
      </c>
      <c r="P4" s="78" t="s">
        <v>246</v>
      </c>
      <c r="Q4" s="75" t="s">
        <v>247</v>
      </c>
      <c r="R4" s="79" t="s">
        <v>255</v>
      </c>
      <c r="S4" s="75" t="s">
        <v>416</v>
      </c>
      <c r="T4" s="82">
        <f t="shared" si="3"/>
        <v>275887.99999733723</v>
      </c>
    </row>
    <row r="5" spans="1:20" ht="25.5">
      <c r="A5" s="52">
        <v>66</v>
      </c>
      <c r="B5" s="52">
        <v>1404</v>
      </c>
      <c r="C5" s="52">
        <v>1739</v>
      </c>
      <c r="D5" s="51" t="s">
        <v>195</v>
      </c>
      <c r="E5" s="56" t="s">
        <v>202</v>
      </c>
      <c r="F5" s="69">
        <v>0</v>
      </c>
      <c r="G5" s="69">
        <v>52384234000</v>
      </c>
      <c r="H5" s="69">
        <f t="shared" si="0"/>
        <v>52384234000</v>
      </c>
      <c r="I5" s="49">
        <v>189875</v>
      </c>
      <c r="J5" s="55">
        <v>263222</v>
      </c>
      <c r="K5" s="69">
        <f t="shared" si="4"/>
        <v>49979277250</v>
      </c>
      <c r="L5" s="71">
        <f t="shared" si="1"/>
        <v>-2404956750</v>
      </c>
      <c r="M5" s="49">
        <f>I5*1.16076-14.67</f>
        <v>220384.63499999998</v>
      </c>
      <c r="N5" s="55">
        <v>238326</v>
      </c>
      <c r="O5" s="69">
        <f t="shared" si="2"/>
        <v>52523388521.009995</v>
      </c>
      <c r="P5" s="78" t="s">
        <v>246</v>
      </c>
      <c r="Q5" s="75" t="s">
        <v>247</v>
      </c>
      <c r="R5" s="79" t="s">
        <v>253</v>
      </c>
      <c r="S5" s="75" t="s">
        <v>416</v>
      </c>
      <c r="T5" s="82">
        <f t="shared" ref="T5:T50" si="5">H5/I5</f>
        <v>275888</v>
      </c>
    </row>
    <row r="6" spans="1:20" s="79" customFormat="1" ht="25.5">
      <c r="A6" s="52">
        <v>67</v>
      </c>
      <c r="B6" s="52">
        <v>1405</v>
      </c>
      <c r="C6" s="52">
        <v>1759</v>
      </c>
      <c r="D6" s="51" t="s">
        <v>195</v>
      </c>
      <c r="E6" s="56" t="s">
        <v>203</v>
      </c>
      <c r="F6" s="69">
        <v>0</v>
      </c>
      <c r="G6" s="69">
        <v>156971804997</v>
      </c>
      <c r="H6" s="69">
        <f t="shared" si="0"/>
        <v>156971804997</v>
      </c>
      <c r="I6" s="49">
        <v>568969.31000000006</v>
      </c>
      <c r="J6" s="55">
        <v>263222</v>
      </c>
      <c r="K6" s="69">
        <f t="shared" si="4"/>
        <v>149765239716.82001</v>
      </c>
      <c r="L6" s="71">
        <f t="shared" si="1"/>
        <v>-7206565280.1799927</v>
      </c>
      <c r="M6" s="49">
        <v>643552.38</v>
      </c>
      <c r="N6" s="55">
        <v>238326</v>
      </c>
      <c r="O6" s="69">
        <f t="shared" si="2"/>
        <v>153375264515.88</v>
      </c>
      <c r="P6" s="78" t="s">
        <v>246</v>
      </c>
      <c r="Q6" s="75" t="s">
        <v>247</v>
      </c>
      <c r="R6" s="79" t="s">
        <v>251</v>
      </c>
      <c r="S6" s="75" t="s">
        <v>416</v>
      </c>
      <c r="T6" s="82">
        <f t="shared" si="5"/>
        <v>275887.99999950785</v>
      </c>
    </row>
    <row r="7" spans="1:20" s="79" customFormat="1" ht="25.5">
      <c r="A7" s="52">
        <v>68</v>
      </c>
      <c r="B7" s="52">
        <v>1405</v>
      </c>
      <c r="C7" s="52">
        <v>1759</v>
      </c>
      <c r="D7" s="51" t="s">
        <v>195</v>
      </c>
      <c r="E7" s="56" t="s">
        <v>204</v>
      </c>
      <c r="F7" s="69">
        <v>0</v>
      </c>
      <c r="G7" s="69">
        <v>23872779003</v>
      </c>
      <c r="H7" s="69">
        <f t="shared" si="0"/>
        <v>23872779003</v>
      </c>
      <c r="I7" s="49">
        <v>86530.69</v>
      </c>
      <c r="J7" s="55">
        <v>263222</v>
      </c>
      <c r="K7" s="69">
        <f t="shared" si="4"/>
        <v>22776781283.18</v>
      </c>
      <c r="L7" s="71">
        <f t="shared" si="1"/>
        <v>-1095997719.8199997</v>
      </c>
      <c r="M7" s="49">
        <f>I7*1.14442-3.64</f>
        <v>99023.812249800001</v>
      </c>
      <c r="N7" s="55">
        <v>238326</v>
      </c>
      <c r="O7" s="69">
        <f t="shared" si="2"/>
        <v>23599949078.245834</v>
      </c>
      <c r="P7" s="78" t="s">
        <v>246</v>
      </c>
      <c r="Q7" s="75" t="s">
        <v>247</v>
      </c>
      <c r="R7" s="79" t="s">
        <v>251</v>
      </c>
      <c r="S7" s="75"/>
      <c r="T7" s="82">
        <f t="shared" si="5"/>
        <v>275888.00000323582</v>
      </c>
    </row>
    <row r="8" spans="1:20" s="79" customFormat="1" ht="25.5">
      <c r="A8" s="52">
        <v>69</v>
      </c>
      <c r="B8" s="52">
        <v>1406</v>
      </c>
      <c r="C8" s="52">
        <v>1760</v>
      </c>
      <c r="D8" s="51" t="s">
        <v>195</v>
      </c>
      <c r="E8" s="56" t="s">
        <v>205</v>
      </c>
      <c r="F8" s="69">
        <v>0</v>
      </c>
      <c r="G8" s="69">
        <v>13938206620</v>
      </c>
      <c r="H8" s="69">
        <f t="shared" si="0"/>
        <v>13938206620</v>
      </c>
      <c r="I8" s="49">
        <v>50521.25</v>
      </c>
      <c r="J8" s="55">
        <v>263222</v>
      </c>
      <c r="K8" s="69">
        <f t="shared" si="4"/>
        <v>13298304467.5</v>
      </c>
      <c r="L8" s="71">
        <f t="shared" si="1"/>
        <v>-639902152.5</v>
      </c>
      <c r="M8" s="49">
        <f t="shared" ref="M8:M15" si="6">I8*1.14442</f>
        <v>57817.528924999999</v>
      </c>
      <c r="N8" s="55">
        <v>238326</v>
      </c>
      <c r="O8" s="69">
        <f t="shared" si="2"/>
        <v>13779420398.57955</v>
      </c>
      <c r="P8" s="78" t="s">
        <v>246</v>
      </c>
      <c r="Q8" s="75" t="s">
        <v>247</v>
      </c>
      <c r="R8" s="79" t="s">
        <v>258</v>
      </c>
      <c r="S8" s="75" t="s">
        <v>341</v>
      </c>
      <c r="T8" s="82">
        <f t="shared" si="5"/>
        <v>275888</v>
      </c>
    </row>
    <row r="9" spans="1:20" s="79" customFormat="1" ht="38.25">
      <c r="A9" s="52">
        <v>70</v>
      </c>
      <c r="B9" s="52">
        <v>1407</v>
      </c>
      <c r="C9" s="52">
        <v>1768</v>
      </c>
      <c r="D9" s="51" t="s">
        <v>195</v>
      </c>
      <c r="E9" s="56" t="s">
        <v>206</v>
      </c>
      <c r="F9" s="69">
        <v>0</v>
      </c>
      <c r="G9" s="69">
        <v>78494922657</v>
      </c>
      <c r="H9" s="69">
        <f t="shared" si="0"/>
        <v>78494922657</v>
      </c>
      <c r="I9" s="49">
        <v>284517.34999999998</v>
      </c>
      <c r="J9" s="55">
        <v>263222</v>
      </c>
      <c r="K9" s="69">
        <f t="shared" si="4"/>
        <v>74891225901.699997</v>
      </c>
      <c r="L9" s="71">
        <f t="shared" si="1"/>
        <v>-3603696755.3000031</v>
      </c>
      <c r="M9" s="49">
        <f t="shared" si="6"/>
        <v>325607.34568699996</v>
      </c>
      <c r="N9" s="55">
        <v>238326</v>
      </c>
      <c r="O9" s="69">
        <f t="shared" si="2"/>
        <v>77600696268.199951</v>
      </c>
      <c r="P9" s="78" t="s">
        <v>246</v>
      </c>
      <c r="Q9" s="75" t="s">
        <v>247</v>
      </c>
      <c r="R9" s="79" t="s">
        <v>253</v>
      </c>
      <c r="S9" s="75" t="s">
        <v>342</v>
      </c>
      <c r="T9" s="82">
        <f t="shared" si="5"/>
        <v>275888.00000070297</v>
      </c>
    </row>
    <row r="10" spans="1:20" s="79" customFormat="1" ht="38.25">
      <c r="A10" s="52">
        <v>71</v>
      </c>
      <c r="B10" s="52">
        <v>1408</v>
      </c>
      <c r="C10" s="52">
        <v>1769</v>
      </c>
      <c r="D10" s="51" t="s">
        <v>195</v>
      </c>
      <c r="E10" s="56" t="s">
        <v>207</v>
      </c>
      <c r="F10" s="69">
        <v>0</v>
      </c>
      <c r="G10" s="69">
        <v>133546041803</v>
      </c>
      <c r="H10" s="69">
        <f t="shared" si="0"/>
        <v>133546041803</v>
      </c>
      <c r="I10" s="49">
        <v>484058.9</v>
      </c>
      <c r="J10" s="55">
        <v>263222</v>
      </c>
      <c r="K10" s="69">
        <f t="shared" si="4"/>
        <v>127414951775.8</v>
      </c>
      <c r="L10" s="71">
        <f t="shared" si="1"/>
        <v>-6131090027.1999969</v>
      </c>
      <c r="M10" s="49">
        <f t="shared" si="6"/>
        <v>553966.686338</v>
      </c>
      <c r="N10" s="55">
        <v>238326</v>
      </c>
      <c r="O10" s="69">
        <f t="shared" si="2"/>
        <v>132024664488.19019</v>
      </c>
      <c r="P10" s="78" t="s">
        <v>246</v>
      </c>
      <c r="Q10" s="75" t="s">
        <v>247</v>
      </c>
      <c r="R10" s="79" t="s">
        <v>253</v>
      </c>
      <c r="S10" s="75" t="s">
        <v>343</v>
      </c>
      <c r="T10" s="82">
        <f t="shared" si="5"/>
        <v>275887.99999958684</v>
      </c>
    </row>
    <row r="11" spans="1:20" s="79" customFormat="1" ht="25.5">
      <c r="A11" s="52">
        <v>72</v>
      </c>
      <c r="B11" s="52">
        <v>1409</v>
      </c>
      <c r="C11" s="52">
        <v>1773</v>
      </c>
      <c r="D11" s="51" t="s">
        <v>195</v>
      </c>
      <c r="E11" s="56" t="s">
        <v>208</v>
      </c>
      <c r="F11" s="69">
        <v>0</v>
      </c>
      <c r="G11" s="69">
        <v>13255866624</v>
      </c>
      <c r="H11" s="69">
        <f t="shared" si="0"/>
        <v>13255866624</v>
      </c>
      <c r="I11" s="49">
        <v>48048</v>
      </c>
      <c r="J11" s="55">
        <v>263222</v>
      </c>
      <c r="K11" s="69">
        <f t="shared" si="4"/>
        <v>12647290656</v>
      </c>
      <c r="L11" s="71">
        <f t="shared" si="1"/>
        <v>-608575968</v>
      </c>
      <c r="M11" s="49">
        <f t="shared" si="6"/>
        <v>54987.09216</v>
      </c>
      <c r="N11" s="55">
        <v>238326</v>
      </c>
      <c r="O11" s="69">
        <f t="shared" si="2"/>
        <v>13104853726.124161</v>
      </c>
      <c r="P11" s="78" t="s">
        <v>246</v>
      </c>
      <c r="Q11" s="75" t="s">
        <v>247</v>
      </c>
      <c r="R11" s="79" t="s">
        <v>258</v>
      </c>
      <c r="S11" s="75" t="s">
        <v>344</v>
      </c>
      <c r="T11" s="82">
        <f t="shared" si="5"/>
        <v>275888</v>
      </c>
    </row>
    <row r="12" spans="1:20" s="79" customFormat="1" ht="38.25">
      <c r="A12" s="52">
        <v>73</v>
      </c>
      <c r="B12" s="52">
        <v>1410</v>
      </c>
      <c r="C12" s="52">
        <v>1824</v>
      </c>
      <c r="D12" s="51" t="s">
        <v>195</v>
      </c>
      <c r="E12" s="56" t="s">
        <v>209</v>
      </c>
      <c r="F12" s="69">
        <v>0</v>
      </c>
      <c r="G12" s="69">
        <v>146299964421</v>
      </c>
      <c r="H12" s="69">
        <f t="shared" si="0"/>
        <v>146299964421</v>
      </c>
      <c r="I12" s="49">
        <v>530287.52</v>
      </c>
      <c r="J12" s="55">
        <v>263222</v>
      </c>
      <c r="K12" s="69">
        <f t="shared" si="4"/>
        <v>139583341589.44</v>
      </c>
      <c r="L12" s="71">
        <f t="shared" si="1"/>
        <v>-6716622831.5599976</v>
      </c>
      <c r="M12" s="49">
        <f t="shared" si="6"/>
        <v>606871.64363840001</v>
      </c>
      <c r="N12" s="55">
        <v>238326</v>
      </c>
      <c r="O12" s="69">
        <f t="shared" si="2"/>
        <v>144633291341.76532</v>
      </c>
      <c r="P12" s="78" t="s">
        <v>246</v>
      </c>
      <c r="Q12" s="75" t="s">
        <v>247</v>
      </c>
      <c r="R12" s="79" t="s">
        <v>249</v>
      </c>
      <c r="S12" s="75" t="s">
        <v>345</v>
      </c>
      <c r="T12" s="82">
        <f t="shared" si="5"/>
        <v>275888.0020804563</v>
      </c>
    </row>
    <row r="13" spans="1:20" s="79" customFormat="1" ht="38.25">
      <c r="A13" s="52">
        <v>74</v>
      </c>
      <c r="B13" s="52">
        <v>1411</v>
      </c>
      <c r="C13" s="52">
        <v>1830</v>
      </c>
      <c r="D13" s="51" t="s">
        <v>195</v>
      </c>
      <c r="E13" s="56" t="s">
        <v>210</v>
      </c>
      <c r="F13" s="69">
        <v>0</v>
      </c>
      <c r="G13" s="69">
        <v>70329981294</v>
      </c>
      <c r="H13" s="69">
        <f t="shared" si="0"/>
        <v>70329981294</v>
      </c>
      <c r="I13" s="49">
        <v>254922.22</v>
      </c>
      <c r="J13" s="55">
        <v>263222</v>
      </c>
      <c r="K13" s="69">
        <f t="shared" si="4"/>
        <v>67101136592.840004</v>
      </c>
      <c r="L13" s="71">
        <f t="shared" si="1"/>
        <v>-3228844701.159996</v>
      </c>
      <c r="M13" s="49">
        <f t="shared" si="6"/>
        <v>291738.08701239998</v>
      </c>
      <c r="N13" s="55">
        <v>238326</v>
      </c>
      <c r="O13" s="69">
        <f t="shared" si="2"/>
        <v>69528771325.31723</v>
      </c>
      <c r="P13" s="78" t="s">
        <v>246</v>
      </c>
      <c r="Q13" s="75" t="s">
        <v>247</v>
      </c>
      <c r="R13" s="79" t="s">
        <v>250</v>
      </c>
      <c r="S13" s="75" t="s">
        <v>346</v>
      </c>
      <c r="T13" s="82">
        <f t="shared" si="5"/>
        <v>275887.99946116901</v>
      </c>
    </row>
    <row r="14" spans="1:20" s="79" customFormat="1" ht="38.25">
      <c r="A14" s="52">
        <v>75</v>
      </c>
      <c r="B14" s="52">
        <v>1416</v>
      </c>
      <c r="C14" s="52">
        <v>1936</v>
      </c>
      <c r="D14" s="51" t="s">
        <v>195</v>
      </c>
      <c r="E14" s="56" t="s">
        <v>211</v>
      </c>
      <c r="F14" s="69">
        <v>0</v>
      </c>
      <c r="G14" s="69">
        <v>235198219106</v>
      </c>
      <c r="H14" s="69">
        <f t="shared" si="0"/>
        <v>235198219106</v>
      </c>
      <c r="I14" s="49">
        <v>852513.41</v>
      </c>
      <c r="J14" s="55">
        <v>263222</v>
      </c>
      <c r="K14" s="69">
        <f t="shared" si="4"/>
        <v>224400284807.02002</v>
      </c>
      <c r="L14" s="71">
        <f t="shared" si="1"/>
        <v>-10797934298.97998</v>
      </c>
      <c r="M14" s="49">
        <f t="shared" si="6"/>
        <v>975633.39667220006</v>
      </c>
      <c r="N14" s="55">
        <v>238326</v>
      </c>
      <c r="O14" s="69">
        <f t="shared" si="2"/>
        <v>232518804895.29877</v>
      </c>
      <c r="P14" s="78" t="s">
        <v>246</v>
      </c>
      <c r="Q14" s="75" t="s">
        <v>247</v>
      </c>
      <c r="R14" s="79" t="s">
        <v>252</v>
      </c>
      <c r="S14" s="75" t="s">
        <v>347</v>
      </c>
      <c r="T14" s="82">
        <f t="shared" si="5"/>
        <v>275887.99935240898</v>
      </c>
    </row>
    <row r="15" spans="1:20" s="79" customFormat="1" ht="38.25">
      <c r="A15" s="52">
        <v>76</v>
      </c>
      <c r="B15" s="52">
        <v>1417</v>
      </c>
      <c r="C15" s="52">
        <v>1938</v>
      </c>
      <c r="D15" s="51" t="s">
        <v>195</v>
      </c>
      <c r="E15" s="56" t="s">
        <v>212</v>
      </c>
      <c r="F15" s="69">
        <v>0</v>
      </c>
      <c r="G15" s="69">
        <v>134971378531</v>
      </c>
      <c r="H15" s="69">
        <f t="shared" si="0"/>
        <v>134971378531</v>
      </c>
      <c r="I15" s="49">
        <v>489225.26</v>
      </c>
      <c r="J15" s="55">
        <v>263222</v>
      </c>
      <c r="K15" s="69">
        <f t="shared" si="4"/>
        <v>128774851387.72</v>
      </c>
      <c r="L15" s="71">
        <f t="shared" si="1"/>
        <v>-6196527143.2799988</v>
      </c>
      <c r="M15" s="49">
        <f t="shared" si="6"/>
        <v>559879.17204920005</v>
      </c>
      <c r="N15" s="55">
        <v>238326</v>
      </c>
      <c r="O15" s="69">
        <f t="shared" si="2"/>
        <v>133433763557.79765</v>
      </c>
      <c r="P15" s="78" t="s">
        <v>246</v>
      </c>
      <c r="Q15" s="75" t="s">
        <v>247</v>
      </c>
      <c r="R15" s="79" t="s">
        <v>249</v>
      </c>
      <c r="S15" s="75" t="s">
        <v>348</v>
      </c>
      <c r="T15" s="82">
        <f t="shared" si="5"/>
        <v>275888.00000024529</v>
      </c>
    </row>
    <row r="16" spans="1:20" s="79" customFormat="1" ht="38.25">
      <c r="A16" s="52">
        <v>77</v>
      </c>
      <c r="B16" s="52">
        <v>1419</v>
      </c>
      <c r="C16" s="52">
        <v>2022</v>
      </c>
      <c r="D16" s="51" t="s">
        <v>195</v>
      </c>
      <c r="E16" s="56" t="s">
        <v>213</v>
      </c>
      <c r="F16" s="69">
        <v>0</v>
      </c>
      <c r="G16" s="69">
        <v>688761215262</v>
      </c>
      <c r="H16" s="69">
        <f t="shared" si="0"/>
        <v>688761215262</v>
      </c>
      <c r="I16" s="49">
        <v>2496524.73</v>
      </c>
      <c r="J16" s="55">
        <v>263222</v>
      </c>
      <c r="K16" s="69">
        <f t="shared" si="4"/>
        <v>657140232480.05994</v>
      </c>
      <c r="L16" s="71">
        <f t="shared" si="1"/>
        <v>-31620982781.940063</v>
      </c>
      <c r="M16" s="49">
        <f t="shared" ref="M16:M21" si="7">I16*1.13171</f>
        <v>2825342.0021882998</v>
      </c>
      <c r="N16" s="55">
        <v>238326</v>
      </c>
      <c r="O16" s="69">
        <f t="shared" si="2"/>
        <v>673352458013.52869</v>
      </c>
      <c r="P16" s="78" t="s">
        <v>246</v>
      </c>
      <c r="Q16" s="75" t="s">
        <v>247</v>
      </c>
      <c r="R16" s="79" t="s">
        <v>249</v>
      </c>
      <c r="S16" s="75" t="s">
        <v>349</v>
      </c>
      <c r="T16" s="82">
        <f t="shared" si="5"/>
        <v>275888.00022101123</v>
      </c>
    </row>
    <row r="17" spans="1:20" s="79" customFormat="1" ht="38.25">
      <c r="A17" s="52">
        <v>78</v>
      </c>
      <c r="B17" s="52">
        <v>1420</v>
      </c>
      <c r="C17" s="52">
        <v>2025</v>
      </c>
      <c r="D17" s="51" t="s">
        <v>195</v>
      </c>
      <c r="E17" s="56" t="s">
        <v>214</v>
      </c>
      <c r="F17" s="69">
        <v>0</v>
      </c>
      <c r="G17" s="69">
        <v>30789189084</v>
      </c>
      <c r="H17" s="69">
        <f t="shared" si="0"/>
        <v>30789189084</v>
      </c>
      <c r="I17" s="49">
        <v>111600.32000000001</v>
      </c>
      <c r="J17" s="55">
        <v>263222</v>
      </c>
      <c r="K17" s="69">
        <f t="shared" si="4"/>
        <v>29375659431.040001</v>
      </c>
      <c r="L17" s="71">
        <f t="shared" si="1"/>
        <v>-1413529652.9599991</v>
      </c>
      <c r="M17" s="49">
        <f t="shared" si="7"/>
        <v>126299.1981472</v>
      </c>
      <c r="N17" s="55">
        <v>238326</v>
      </c>
      <c r="O17" s="69">
        <f t="shared" si="2"/>
        <v>30100382697.629589</v>
      </c>
      <c r="P17" s="78" t="s">
        <v>246</v>
      </c>
      <c r="Q17" s="75" t="s">
        <v>247</v>
      </c>
      <c r="R17" s="79" t="s">
        <v>263</v>
      </c>
      <c r="S17" s="75" t="s">
        <v>350</v>
      </c>
      <c r="T17" s="82">
        <f t="shared" si="5"/>
        <v>275887.99999856629</v>
      </c>
    </row>
    <row r="18" spans="1:20" s="79" customFormat="1" ht="38.25">
      <c r="A18" s="52">
        <v>79</v>
      </c>
      <c r="B18" s="52">
        <v>1421</v>
      </c>
      <c r="C18" s="52">
        <v>2027</v>
      </c>
      <c r="D18" s="51" t="s">
        <v>195</v>
      </c>
      <c r="E18" s="56" t="s">
        <v>215</v>
      </c>
      <c r="F18" s="69">
        <v>0</v>
      </c>
      <c r="G18" s="69">
        <v>77380831735</v>
      </c>
      <c r="H18" s="69">
        <f t="shared" si="0"/>
        <v>77380831735</v>
      </c>
      <c r="I18" s="49">
        <v>280479.15000000002</v>
      </c>
      <c r="J18" s="55">
        <v>263222</v>
      </c>
      <c r="K18" s="69">
        <f t="shared" si="4"/>
        <v>73828282821.300003</v>
      </c>
      <c r="L18" s="71">
        <f t="shared" si="1"/>
        <v>-3552548913.6999969</v>
      </c>
      <c r="M18" s="49">
        <f t="shared" si="7"/>
        <v>317421.0588465</v>
      </c>
      <c r="N18" s="55">
        <v>238326</v>
      </c>
      <c r="O18" s="69">
        <f t="shared" si="2"/>
        <v>75649691270.650955</v>
      </c>
      <c r="P18" s="78" t="s">
        <v>246</v>
      </c>
      <c r="Q18" s="75" t="s">
        <v>247</v>
      </c>
      <c r="R18" s="79" t="s">
        <v>257</v>
      </c>
      <c r="S18" s="75" t="s">
        <v>351</v>
      </c>
      <c r="T18" s="82">
        <f t="shared" si="5"/>
        <v>275887.9999992869</v>
      </c>
    </row>
    <row r="19" spans="1:20" s="79" customFormat="1" ht="25.5">
      <c r="A19" s="52">
        <v>80</v>
      </c>
      <c r="B19" s="52">
        <v>1422</v>
      </c>
      <c r="C19" s="52">
        <v>2029</v>
      </c>
      <c r="D19" s="51" t="s">
        <v>195</v>
      </c>
      <c r="E19" s="56" t="s">
        <v>216</v>
      </c>
      <c r="F19" s="69">
        <v>0</v>
      </c>
      <c r="G19" s="69">
        <v>170100571675</v>
      </c>
      <c r="H19" s="69">
        <f t="shared" si="0"/>
        <v>170100571675</v>
      </c>
      <c r="I19" s="49">
        <v>616556.62</v>
      </c>
      <c r="J19" s="55">
        <v>263222</v>
      </c>
      <c r="K19" s="69">
        <f t="shared" si="4"/>
        <v>162291266629.63998</v>
      </c>
      <c r="L19" s="71">
        <f t="shared" si="1"/>
        <v>-7809305045.3600159</v>
      </c>
      <c r="M19" s="49">
        <f t="shared" si="7"/>
        <v>697763.29242019996</v>
      </c>
      <c r="N19" s="55">
        <v>238326</v>
      </c>
      <c r="O19" s="69">
        <f t="shared" si="2"/>
        <v>166295134429.33658</v>
      </c>
      <c r="P19" s="78" t="s">
        <v>246</v>
      </c>
      <c r="Q19" s="75" t="s">
        <v>247</v>
      </c>
      <c r="R19" s="79" t="s">
        <v>262</v>
      </c>
      <c r="S19" s="75" t="s">
        <v>374</v>
      </c>
      <c r="T19" s="82">
        <f t="shared" si="5"/>
        <v>275887.99821012386</v>
      </c>
    </row>
    <row r="20" spans="1:20" s="79" customFormat="1" ht="38.25">
      <c r="A20" s="52">
        <v>81</v>
      </c>
      <c r="B20" s="52">
        <v>1424</v>
      </c>
      <c r="C20" s="52">
        <v>2034</v>
      </c>
      <c r="D20" s="51" t="s">
        <v>195</v>
      </c>
      <c r="E20" s="56" t="s">
        <v>217</v>
      </c>
      <c r="F20" s="69">
        <v>0</v>
      </c>
      <c r="G20" s="69">
        <v>15063484800</v>
      </c>
      <c r="H20" s="69">
        <f t="shared" si="0"/>
        <v>15063484800</v>
      </c>
      <c r="I20" s="49">
        <v>54600</v>
      </c>
      <c r="J20" s="55">
        <v>263222</v>
      </c>
      <c r="K20" s="69">
        <f t="shared" si="4"/>
        <v>14371921200</v>
      </c>
      <c r="L20" s="71">
        <f t="shared" si="1"/>
        <v>-691563600</v>
      </c>
      <c r="M20" s="49">
        <f t="shared" si="7"/>
        <v>61791.366000000002</v>
      </c>
      <c r="N20" s="55">
        <v>238326</v>
      </c>
      <c r="O20" s="69">
        <f t="shared" si="2"/>
        <v>14726489093.316</v>
      </c>
      <c r="P20" s="78" t="s">
        <v>246</v>
      </c>
      <c r="Q20" s="75" t="s">
        <v>247</v>
      </c>
      <c r="R20" s="79" t="s">
        <v>249</v>
      </c>
      <c r="S20" s="75" t="s">
        <v>352</v>
      </c>
      <c r="T20" s="82">
        <f t="shared" si="5"/>
        <v>275888</v>
      </c>
    </row>
    <row r="21" spans="1:20" s="79" customFormat="1" ht="38.25">
      <c r="A21" s="52">
        <v>82</v>
      </c>
      <c r="B21" s="52">
        <v>1425</v>
      </c>
      <c r="C21" s="52">
        <v>2035</v>
      </c>
      <c r="D21" s="51" t="s">
        <v>195</v>
      </c>
      <c r="E21" s="56" t="s">
        <v>218</v>
      </c>
      <c r="F21" s="69">
        <v>0</v>
      </c>
      <c r="G21" s="69">
        <v>28055708161</v>
      </c>
      <c r="H21" s="69">
        <f t="shared" si="0"/>
        <v>28055708161</v>
      </c>
      <c r="I21" s="49">
        <v>101692.38</v>
      </c>
      <c r="J21" s="55">
        <v>263222</v>
      </c>
      <c r="K21" s="69">
        <f t="shared" si="4"/>
        <v>26767671648.360001</v>
      </c>
      <c r="L21" s="71">
        <f t="shared" si="1"/>
        <v>-1288036512.6399994</v>
      </c>
      <c r="M21" s="49">
        <f t="shared" si="7"/>
        <v>115086.2833698</v>
      </c>
      <c r="N21" s="55">
        <v>238326</v>
      </c>
      <c r="O21" s="69">
        <f t="shared" si="2"/>
        <v>27428053570.390957</v>
      </c>
      <c r="P21" s="78" t="s">
        <v>246</v>
      </c>
      <c r="Q21" s="75" t="s">
        <v>247</v>
      </c>
      <c r="R21" s="79" t="s">
        <v>254</v>
      </c>
      <c r="S21" s="75" t="s">
        <v>353</v>
      </c>
      <c r="T21" s="82">
        <f t="shared" si="5"/>
        <v>275888.00813787623</v>
      </c>
    </row>
    <row r="22" spans="1:20" s="79" customFormat="1" ht="38.25">
      <c r="A22" s="52">
        <v>83</v>
      </c>
      <c r="B22" s="52">
        <v>1425</v>
      </c>
      <c r="C22" s="52">
        <v>2035</v>
      </c>
      <c r="D22" s="51" t="s">
        <v>195</v>
      </c>
      <c r="E22" s="56" t="s">
        <v>219</v>
      </c>
      <c r="F22" s="69">
        <v>0</v>
      </c>
      <c r="G22" s="69">
        <v>67955669439</v>
      </c>
      <c r="H22" s="69">
        <f t="shared" si="0"/>
        <v>67955669439</v>
      </c>
      <c r="I22" s="49">
        <v>246316.15</v>
      </c>
      <c r="J22" s="55">
        <v>263222</v>
      </c>
      <c r="K22" s="69">
        <f t="shared" si="4"/>
        <v>64835829635.299995</v>
      </c>
      <c r="L22" s="71">
        <f t="shared" si="1"/>
        <v>-3119839803.7000046</v>
      </c>
      <c r="M22" s="49">
        <f>I22*1.13171-3.16</f>
        <v>278755.29011649999</v>
      </c>
      <c r="N22" s="55">
        <v>238326</v>
      </c>
      <c r="O22" s="69">
        <f t="shared" si="2"/>
        <v>66434633272.304977</v>
      </c>
      <c r="P22" s="78" t="s">
        <v>246</v>
      </c>
      <c r="Q22" s="75" t="s">
        <v>247</v>
      </c>
      <c r="R22" s="79" t="s">
        <v>254</v>
      </c>
      <c r="S22" s="75" t="s">
        <v>354</v>
      </c>
      <c r="T22" s="82">
        <f t="shared" si="5"/>
        <v>275887.9977581657</v>
      </c>
    </row>
    <row r="23" spans="1:20" s="79" customFormat="1" ht="38.25">
      <c r="A23" s="52">
        <v>84</v>
      </c>
      <c r="B23" s="52">
        <v>1429</v>
      </c>
      <c r="C23" s="52">
        <v>2166</v>
      </c>
      <c r="D23" s="51" t="s">
        <v>195</v>
      </c>
      <c r="E23" s="56" t="s">
        <v>220</v>
      </c>
      <c r="F23" s="69">
        <v>0</v>
      </c>
      <c r="G23" s="69">
        <v>67746563165</v>
      </c>
      <c r="H23" s="69">
        <v>67746563165</v>
      </c>
      <c r="I23" s="49">
        <v>245558.21</v>
      </c>
      <c r="J23" s="55">
        <v>263222</v>
      </c>
      <c r="K23" s="69">
        <f t="shared" si="4"/>
        <v>64636323152.619995</v>
      </c>
      <c r="L23" s="71">
        <f t="shared" si="1"/>
        <v>-3110240012.3800049</v>
      </c>
      <c r="M23" s="49">
        <f>I23*1.15715</f>
        <v>284147.68270149996</v>
      </c>
      <c r="N23" s="55">
        <v>238326</v>
      </c>
      <c r="O23" s="69">
        <f t="shared" si="2"/>
        <v>67719780627.517677</v>
      </c>
      <c r="P23" s="78" t="s">
        <v>246</v>
      </c>
      <c r="Q23" s="75" t="s">
        <v>247</v>
      </c>
      <c r="R23" s="79" t="s">
        <v>250</v>
      </c>
      <c r="S23" s="75" t="s">
        <v>355</v>
      </c>
      <c r="T23" s="82">
        <f t="shared" si="5"/>
        <v>275887.99887814786</v>
      </c>
    </row>
    <row r="24" spans="1:20" s="79" customFormat="1" ht="38.25">
      <c r="A24" s="52">
        <v>85</v>
      </c>
      <c r="B24" s="52">
        <v>1431</v>
      </c>
      <c r="C24" s="52">
        <v>2176</v>
      </c>
      <c r="D24" s="51" t="s">
        <v>195</v>
      </c>
      <c r="E24" s="56" t="s">
        <v>221</v>
      </c>
      <c r="F24" s="69">
        <v>0</v>
      </c>
      <c r="G24" s="69">
        <v>36438108860</v>
      </c>
      <c r="H24" s="69">
        <f>G24-F24</f>
        <v>36438108860</v>
      </c>
      <c r="I24" s="49">
        <v>132075.73000000001</v>
      </c>
      <c r="J24" s="55">
        <v>263222</v>
      </c>
      <c r="K24" s="69">
        <f t="shared" si="4"/>
        <v>34765237802.060005</v>
      </c>
      <c r="L24" s="71">
        <f t="shared" si="1"/>
        <v>-1672871057.9399948</v>
      </c>
      <c r="M24" s="49">
        <f>I24*1.15715</f>
        <v>152831.43096950001</v>
      </c>
      <c r="N24" s="55">
        <v>238326</v>
      </c>
      <c r="O24" s="69">
        <f t="shared" si="2"/>
        <v>36423703617.237061</v>
      </c>
      <c r="P24" s="78" t="s">
        <v>246</v>
      </c>
      <c r="Q24" s="75" t="s">
        <v>247</v>
      </c>
      <c r="R24" s="79" t="s">
        <v>249</v>
      </c>
      <c r="S24" s="75" t="s">
        <v>356</v>
      </c>
      <c r="T24" s="82">
        <f t="shared" si="5"/>
        <v>275887.99895332771</v>
      </c>
    </row>
    <row r="25" spans="1:20" s="79" customFormat="1" ht="38.25">
      <c r="A25" s="52">
        <v>86</v>
      </c>
      <c r="B25" s="52">
        <v>1432</v>
      </c>
      <c r="C25" s="52">
        <v>2179</v>
      </c>
      <c r="D25" s="51" t="s">
        <v>195</v>
      </c>
      <c r="E25" s="56" t="s">
        <v>222</v>
      </c>
      <c r="F25" s="69">
        <v>0</v>
      </c>
      <c r="G25" s="69">
        <v>468445740106</v>
      </c>
      <c r="H25" s="69">
        <f t="shared" ref="H25:H50" si="8">G25-F25</f>
        <v>468445740106</v>
      </c>
      <c r="I25" s="49">
        <v>1697956.2</v>
      </c>
      <c r="J25" s="55">
        <v>263222</v>
      </c>
      <c r="K25" s="69">
        <f t="shared" si="4"/>
        <v>446939426876.39996</v>
      </c>
      <c r="L25" s="71">
        <f t="shared" si="1"/>
        <v>-21506313229.600037</v>
      </c>
      <c r="M25" s="49">
        <f>I25*1.15715</f>
        <v>1964790.0168299999</v>
      </c>
      <c r="N25" s="55">
        <v>238326</v>
      </c>
      <c r="O25" s="69">
        <f t="shared" si="2"/>
        <v>468260545551.02655</v>
      </c>
      <c r="P25" s="78" t="s">
        <v>246</v>
      </c>
      <c r="Q25" s="75" t="s">
        <v>247</v>
      </c>
      <c r="R25" s="79" t="s">
        <v>249</v>
      </c>
      <c r="S25" s="75" t="s">
        <v>357</v>
      </c>
      <c r="T25" s="82">
        <f t="shared" si="5"/>
        <v>275888.00000023557</v>
      </c>
    </row>
    <row r="26" spans="1:20" s="79" customFormat="1" ht="38.25">
      <c r="A26" s="52">
        <v>87</v>
      </c>
      <c r="B26" s="52">
        <v>1433</v>
      </c>
      <c r="C26" s="52">
        <v>2180</v>
      </c>
      <c r="D26" s="51" t="s">
        <v>195</v>
      </c>
      <c r="E26" s="56" t="s">
        <v>223</v>
      </c>
      <c r="F26" s="69">
        <v>0</v>
      </c>
      <c r="G26" s="69">
        <v>26139946579</v>
      </c>
      <c r="H26" s="69">
        <f t="shared" si="8"/>
        <v>26139946579</v>
      </c>
      <c r="I26" s="49">
        <v>94748.4</v>
      </c>
      <c r="J26" s="55">
        <v>263222</v>
      </c>
      <c r="K26" s="69">
        <f t="shared" si="4"/>
        <v>24939863344.799999</v>
      </c>
      <c r="L26" s="71">
        <f t="shared" si="1"/>
        <v>-1200083234.2000008</v>
      </c>
      <c r="M26" s="49">
        <f>I26*1.15715</f>
        <v>109638.11105999998</v>
      </c>
      <c r="N26" s="55">
        <v>238326</v>
      </c>
      <c r="O26" s="69">
        <f t="shared" si="2"/>
        <v>26129612456.485554</v>
      </c>
      <c r="P26" s="78" t="s">
        <v>246</v>
      </c>
      <c r="Q26" s="75" t="s">
        <v>247</v>
      </c>
      <c r="R26" s="79" t="s">
        <v>249</v>
      </c>
      <c r="S26" s="75" t="s">
        <v>358</v>
      </c>
      <c r="T26" s="82">
        <f t="shared" si="5"/>
        <v>275887.99999788916</v>
      </c>
    </row>
    <row r="27" spans="1:20" s="79" customFormat="1" ht="25.5">
      <c r="A27" s="52">
        <v>88</v>
      </c>
      <c r="B27" s="52">
        <v>2033</v>
      </c>
      <c r="C27" s="52">
        <v>2265</v>
      </c>
      <c r="D27" s="51" t="s">
        <v>195</v>
      </c>
      <c r="E27" s="56" t="s">
        <v>245</v>
      </c>
      <c r="F27" s="69">
        <v>469233069.27999997</v>
      </c>
      <c r="G27" s="69">
        <v>0</v>
      </c>
      <c r="H27" s="69">
        <f t="shared" si="8"/>
        <v>-469233069.27999997</v>
      </c>
      <c r="I27" s="49">
        <v>-1700.81</v>
      </c>
      <c r="J27" s="55">
        <v>263222</v>
      </c>
      <c r="K27" s="69">
        <f t="shared" si="4"/>
        <v>-447690609.81999999</v>
      </c>
      <c r="L27" s="69">
        <f t="shared" si="1"/>
        <v>21542459.459999979</v>
      </c>
      <c r="M27" s="49">
        <f>I27*1.15715</f>
        <v>-1968.0922914999999</v>
      </c>
      <c r="N27" s="55">
        <v>238326</v>
      </c>
      <c r="O27" s="69">
        <f t="shared" si="2"/>
        <v>-469047563.46402895</v>
      </c>
      <c r="P27" s="78"/>
      <c r="Q27" s="75"/>
      <c r="R27" s="79" t="s">
        <v>245</v>
      </c>
      <c r="S27" s="75" t="s">
        <v>359</v>
      </c>
      <c r="T27" s="82">
        <f t="shared" si="5"/>
        <v>275888</v>
      </c>
    </row>
    <row r="28" spans="1:20" s="79" customFormat="1" ht="25.5">
      <c r="A28" s="52">
        <v>89</v>
      </c>
      <c r="B28" s="52">
        <v>1434</v>
      </c>
      <c r="C28" s="52">
        <v>2181</v>
      </c>
      <c r="D28" s="51" t="s">
        <v>195</v>
      </c>
      <c r="E28" s="56" t="s">
        <v>224</v>
      </c>
      <c r="F28" s="69">
        <v>0</v>
      </c>
      <c r="G28" s="69">
        <v>106457040504</v>
      </c>
      <c r="H28" s="69">
        <f t="shared" si="8"/>
        <v>106457040504</v>
      </c>
      <c r="I28" s="49">
        <v>385870.5</v>
      </c>
      <c r="J28" s="55">
        <v>263222</v>
      </c>
      <c r="K28" s="69">
        <f t="shared" si="4"/>
        <v>101569604751</v>
      </c>
      <c r="L28" s="71">
        <f t="shared" si="1"/>
        <v>-4887435753</v>
      </c>
      <c r="M28" s="49">
        <f>I28*1.15715+9.12</f>
        <v>446519.16907499998</v>
      </c>
      <c r="N28" s="55">
        <v>238326</v>
      </c>
      <c r="O28" s="69">
        <f t="shared" si="2"/>
        <v>106417127488.96844</v>
      </c>
      <c r="P28" s="78" t="s">
        <v>246</v>
      </c>
      <c r="Q28" s="75" t="s">
        <v>247</v>
      </c>
      <c r="R28" s="79" t="s">
        <v>249</v>
      </c>
      <c r="S28" s="75" t="s">
        <v>360</v>
      </c>
      <c r="T28" s="82">
        <f t="shared" si="5"/>
        <v>275888</v>
      </c>
    </row>
    <row r="29" spans="1:20" s="79" customFormat="1" ht="38.25">
      <c r="A29" s="52">
        <v>90</v>
      </c>
      <c r="B29" s="52">
        <v>1562</v>
      </c>
      <c r="C29" s="52">
        <v>1842</v>
      </c>
      <c r="D29" s="51" t="s">
        <v>196</v>
      </c>
      <c r="E29" s="56" t="s">
        <v>225</v>
      </c>
      <c r="F29" s="69">
        <v>0</v>
      </c>
      <c r="G29" s="69">
        <v>74839024970</v>
      </c>
      <c r="H29" s="69">
        <f t="shared" si="8"/>
        <v>74839024970</v>
      </c>
      <c r="I29" s="49">
        <v>264881.27</v>
      </c>
      <c r="J29" s="55">
        <v>263222</v>
      </c>
      <c r="K29" s="69">
        <f t="shared" si="4"/>
        <v>69722577651.940002</v>
      </c>
      <c r="L29" s="71">
        <f t="shared" si="1"/>
        <v>-5116447318.0599976</v>
      </c>
      <c r="M29" s="49">
        <f>I29*1.14312</f>
        <v>302791.07736240001</v>
      </c>
      <c r="N29" s="55">
        <v>238326</v>
      </c>
      <c r="O29" s="69">
        <f t="shared" si="2"/>
        <v>72162986303.471344</v>
      </c>
      <c r="P29" s="78" t="s">
        <v>246</v>
      </c>
      <c r="Q29" s="75" t="s">
        <v>247</v>
      </c>
      <c r="R29" s="79" t="s">
        <v>249</v>
      </c>
      <c r="S29" s="75" t="s">
        <v>396</v>
      </c>
      <c r="T29" s="82">
        <f t="shared" si="5"/>
        <v>282538.00266813883</v>
      </c>
    </row>
    <row r="30" spans="1:20" s="79" customFormat="1" ht="38.25">
      <c r="A30" s="52">
        <v>91</v>
      </c>
      <c r="B30" s="52">
        <v>1563</v>
      </c>
      <c r="C30" s="52">
        <v>1841</v>
      </c>
      <c r="D30" s="51" t="s">
        <v>196</v>
      </c>
      <c r="E30" s="56" t="s">
        <v>226</v>
      </c>
      <c r="F30" s="69">
        <v>0</v>
      </c>
      <c r="G30" s="69">
        <v>266896818376</v>
      </c>
      <c r="H30" s="69">
        <f t="shared" si="8"/>
        <v>266896818376</v>
      </c>
      <c r="I30" s="49">
        <v>944640.43</v>
      </c>
      <c r="J30" s="55">
        <v>263222</v>
      </c>
      <c r="K30" s="69">
        <f t="shared" si="4"/>
        <v>248650143265.46002</v>
      </c>
      <c r="L30" s="71">
        <f t="shared" si="1"/>
        <v>-18246675110.539978</v>
      </c>
      <c r="M30" s="49">
        <f>I30*1.14312</f>
        <v>1079837.3683416001</v>
      </c>
      <c r="N30" s="55">
        <v>238326</v>
      </c>
      <c r="O30" s="69">
        <f t="shared" si="2"/>
        <v>257353320647.38019</v>
      </c>
      <c r="P30" s="78" t="s">
        <v>246</v>
      </c>
      <c r="Q30" s="75" t="s">
        <v>247</v>
      </c>
      <c r="R30" s="79" t="s">
        <v>249</v>
      </c>
      <c r="S30" s="75" t="s">
        <v>345</v>
      </c>
      <c r="T30" s="82">
        <f t="shared" si="5"/>
        <v>282538.00059775123</v>
      </c>
    </row>
    <row r="31" spans="1:20" s="79" customFormat="1" ht="38.25">
      <c r="A31" s="52">
        <v>92</v>
      </c>
      <c r="B31" s="52">
        <v>1564</v>
      </c>
      <c r="C31" s="52">
        <v>1843</v>
      </c>
      <c r="D31" s="51" t="s">
        <v>196</v>
      </c>
      <c r="E31" s="56" t="s">
        <v>227</v>
      </c>
      <c r="F31" s="69">
        <v>0</v>
      </c>
      <c r="G31" s="69">
        <v>575414630496</v>
      </c>
      <c r="H31" s="69">
        <f t="shared" si="8"/>
        <v>575414630496</v>
      </c>
      <c r="I31" s="49">
        <v>2036592</v>
      </c>
      <c r="J31" s="55">
        <v>263222</v>
      </c>
      <c r="K31" s="69">
        <f t="shared" si="4"/>
        <v>536075819424</v>
      </c>
      <c r="L31" s="71">
        <f t="shared" si="1"/>
        <v>-39338811072</v>
      </c>
      <c r="M31" s="49">
        <f>I31*1.14312</f>
        <v>2328069.0470399996</v>
      </c>
      <c r="N31" s="55">
        <v>238326</v>
      </c>
      <c r="O31" s="69">
        <f t="shared" si="2"/>
        <v>554839383704.85498</v>
      </c>
      <c r="P31" s="78" t="s">
        <v>246</v>
      </c>
      <c r="Q31" s="75" t="s">
        <v>247</v>
      </c>
      <c r="R31" s="79" t="s">
        <v>249</v>
      </c>
      <c r="S31" s="75" t="s">
        <v>346</v>
      </c>
      <c r="T31" s="82">
        <f t="shared" si="5"/>
        <v>282538</v>
      </c>
    </row>
    <row r="32" spans="1:20" s="79" customFormat="1" ht="38.25">
      <c r="A32" s="52">
        <v>93</v>
      </c>
      <c r="B32" s="52">
        <v>1565</v>
      </c>
      <c r="C32" s="52">
        <v>1844</v>
      </c>
      <c r="D32" s="51" t="s">
        <v>196</v>
      </c>
      <c r="E32" s="56" t="s">
        <v>228</v>
      </c>
      <c r="F32" s="69">
        <v>0</v>
      </c>
      <c r="G32" s="69">
        <v>140675670200</v>
      </c>
      <c r="H32" s="69">
        <f t="shared" si="8"/>
        <v>140675670200</v>
      </c>
      <c r="I32" s="49">
        <v>497900</v>
      </c>
      <c r="J32" s="55">
        <v>263222</v>
      </c>
      <c r="K32" s="69">
        <f t="shared" si="4"/>
        <v>131058233800</v>
      </c>
      <c r="L32" s="71">
        <f t="shared" si="1"/>
        <v>-9617436400</v>
      </c>
      <c r="M32" s="49">
        <f>I32*1.14312</f>
        <v>569159.44799999997</v>
      </c>
      <c r="N32" s="55">
        <v>238326</v>
      </c>
      <c r="O32" s="69">
        <f t="shared" si="2"/>
        <v>135645494604.04799</v>
      </c>
      <c r="P32" s="78" t="s">
        <v>246</v>
      </c>
      <c r="Q32" s="75" t="s">
        <v>247</v>
      </c>
      <c r="R32" s="79" t="s">
        <v>249</v>
      </c>
      <c r="S32" s="75" t="s">
        <v>347</v>
      </c>
      <c r="T32" s="82">
        <f t="shared" si="5"/>
        <v>282538</v>
      </c>
    </row>
    <row r="33" spans="1:20" s="79" customFormat="1" ht="38.25">
      <c r="A33" s="52">
        <v>94</v>
      </c>
      <c r="B33" s="52">
        <v>1566</v>
      </c>
      <c r="C33" s="52">
        <v>1863</v>
      </c>
      <c r="D33" s="51" t="s">
        <v>196</v>
      </c>
      <c r="E33" s="56" t="s">
        <v>229</v>
      </c>
      <c r="F33" s="69">
        <v>0</v>
      </c>
      <c r="G33" s="69">
        <v>158571627120</v>
      </c>
      <c r="H33" s="69">
        <f t="shared" si="8"/>
        <v>158571627120</v>
      </c>
      <c r="I33" s="49">
        <v>561240</v>
      </c>
      <c r="J33" s="55">
        <v>263222</v>
      </c>
      <c r="K33" s="69">
        <f t="shared" si="4"/>
        <v>147730715280</v>
      </c>
      <c r="L33" s="71">
        <f t="shared" si="1"/>
        <v>-10840911840</v>
      </c>
      <c r="M33" s="49">
        <f>I33*1.14312</f>
        <v>641564.66879999998</v>
      </c>
      <c r="N33" s="55">
        <v>238326</v>
      </c>
      <c r="O33" s="69">
        <f t="shared" si="2"/>
        <v>152901541256.4288</v>
      </c>
      <c r="P33" s="78" t="s">
        <v>246</v>
      </c>
      <c r="Q33" s="75" t="s">
        <v>247</v>
      </c>
      <c r="R33" s="79" t="s">
        <v>249</v>
      </c>
      <c r="S33" s="75" t="s">
        <v>395</v>
      </c>
      <c r="T33" s="82">
        <f t="shared" si="5"/>
        <v>282538</v>
      </c>
    </row>
    <row r="34" spans="1:20" s="79" customFormat="1" ht="38.25">
      <c r="A34" s="52">
        <v>95</v>
      </c>
      <c r="B34" s="52">
        <v>1567</v>
      </c>
      <c r="C34" s="52">
        <v>1869</v>
      </c>
      <c r="D34" s="51" t="s">
        <v>196</v>
      </c>
      <c r="E34" s="56" t="s">
        <v>230</v>
      </c>
      <c r="F34" s="69">
        <v>0</v>
      </c>
      <c r="G34" s="69">
        <v>86905693897</v>
      </c>
      <c r="H34" s="69">
        <f t="shared" si="8"/>
        <v>86905693897</v>
      </c>
      <c r="I34" s="49">
        <v>307589.40000000002</v>
      </c>
      <c r="J34" s="55">
        <v>263222</v>
      </c>
      <c r="K34" s="69">
        <f t="shared" si="4"/>
        <v>80964297046.800003</v>
      </c>
      <c r="L34" s="71">
        <f t="shared" si="1"/>
        <v>-5941396850.1999969</v>
      </c>
      <c r="M34" s="49">
        <f>I34*1.14312+7.17</f>
        <v>351618.76492799999</v>
      </c>
      <c r="N34" s="55">
        <v>238326</v>
      </c>
      <c r="O34" s="69">
        <f t="shared" si="2"/>
        <v>83799893770.23053</v>
      </c>
      <c r="P34" s="78" t="s">
        <v>246</v>
      </c>
      <c r="Q34" s="75" t="s">
        <v>247</v>
      </c>
      <c r="R34" s="79" t="s">
        <v>249</v>
      </c>
      <c r="S34" s="75" t="s">
        <v>348</v>
      </c>
      <c r="T34" s="82">
        <f t="shared" si="5"/>
        <v>282537.99999934976</v>
      </c>
    </row>
    <row r="35" spans="1:20" s="79" customFormat="1" ht="38.25">
      <c r="A35" s="52">
        <v>96</v>
      </c>
      <c r="B35" s="52">
        <v>1609</v>
      </c>
      <c r="C35" s="52">
        <v>1941</v>
      </c>
      <c r="D35" s="51" t="s">
        <v>197</v>
      </c>
      <c r="E35" s="56" t="s">
        <v>231</v>
      </c>
      <c r="F35" s="69">
        <v>0</v>
      </c>
      <c r="G35" s="69">
        <v>404696160000</v>
      </c>
      <c r="H35" s="69">
        <f t="shared" si="8"/>
        <v>404696160000</v>
      </c>
      <c r="I35" s="49">
        <v>1440000</v>
      </c>
      <c r="J35" s="55">
        <v>263222</v>
      </c>
      <c r="K35" s="69">
        <f t="shared" si="4"/>
        <v>379039680000</v>
      </c>
      <c r="L35" s="71">
        <f t="shared" si="1"/>
        <v>-25656480000</v>
      </c>
      <c r="M35" s="49">
        <f t="shared" ref="M35:M41" si="9">I35*1.13351</f>
        <v>1632254.4000000001</v>
      </c>
      <c r="N35" s="55">
        <v>238326</v>
      </c>
      <c r="O35" s="69">
        <f t="shared" si="2"/>
        <v>389008662134.40002</v>
      </c>
      <c r="P35" s="78" t="s">
        <v>246</v>
      </c>
      <c r="Q35" s="75" t="s">
        <v>247</v>
      </c>
      <c r="R35" s="79" t="s">
        <v>249</v>
      </c>
      <c r="S35" s="75" t="s">
        <v>361</v>
      </c>
      <c r="T35" s="82">
        <f t="shared" si="5"/>
        <v>281039</v>
      </c>
    </row>
    <row r="36" spans="1:20" s="79" customFormat="1" ht="25.5">
      <c r="A36" s="52">
        <v>97</v>
      </c>
      <c r="B36" s="52">
        <v>1609</v>
      </c>
      <c r="C36" s="52">
        <v>1941</v>
      </c>
      <c r="D36" s="51" t="s">
        <v>197</v>
      </c>
      <c r="E36" s="56" t="s">
        <v>232</v>
      </c>
      <c r="F36" s="69">
        <v>0</v>
      </c>
      <c r="G36" s="69">
        <v>42015330500</v>
      </c>
      <c r="H36" s="69">
        <f t="shared" si="8"/>
        <v>42015330500</v>
      </c>
      <c r="I36" s="49">
        <v>149500</v>
      </c>
      <c r="J36" s="55">
        <v>263222</v>
      </c>
      <c r="K36" s="69">
        <f t="shared" si="4"/>
        <v>39351689000</v>
      </c>
      <c r="L36" s="71">
        <f t="shared" si="1"/>
        <v>-2663641500</v>
      </c>
      <c r="M36" s="49">
        <f t="shared" si="9"/>
        <v>169459.745</v>
      </c>
      <c r="N36" s="55">
        <v>238326</v>
      </c>
      <c r="O36" s="69">
        <f t="shared" si="2"/>
        <v>40386663186.869995</v>
      </c>
      <c r="P36" s="78" t="s">
        <v>246</v>
      </c>
      <c r="Q36" s="75" t="s">
        <v>247</v>
      </c>
      <c r="R36" s="79" t="s">
        <v>249</v>
      </c>
      <c r="S36" s="75" t="s">
        <v>361</v>
      </c>
      <c r="T36" s="82">
        <f t="shared" si="5"/>
        <v>281039</v>
      </c>
    </row>
    <row r="37" spans="1:20" s="79" customFormat="1" ht="38.25">
      <c r="A37" s="52">
        <v>98</v>
      </c>
      <c r="B37" s="52">
        <v>1610</v>
      </c>
      <c r="C37" s="52">
        <v>2006</v>
      </c>
      <c r="D37" s="51" t="s">
        <v>197</v>
      </c>
      <c r="E37" s="56" t="s">
        <v>233</v>
      </c>
      <c r="F37" s="69">
        <v>0</v>
      </c>
      <c r="G37" s="69">
        <v>557489496201</v>
      </c>
      <c r="H37" s="69">
        <f t="shared" si="8"/>
        <v>557489496201</v>
      </c>
      <c r="I37" s="49">
        <v>1983673.07</v>
      </c>
      <c r="J37" s="55">
        <v>263222</v>
      </c>
      <c r="K37" s="69">
        <f t="shared" si="4"/>
        <v>522146392831.54004</v>
      </c>
      <c r="L37" s="71">
        <f t="shared" si="1"/>
        <v>-35343103369.459961</v>
      </c>
      <c r="M37" s="49">
        <f t="shared" si="9"/>
        <v>2248513.2615757002</v>
      </c>
      <c r="N37" s="55">
        <v>238326</v>
      </c>
      <c r="O37" s="69">
        <f t="shared" si="2"/>
        <v>535879171578.29034</v>
      </c>
      <c r="P37" s="78" t="s">
        <v>246</v>
      </c>
      <c r="Q37" s="75" t="s">
        <v>247</v>
      </c>
      <c r="R37" s="79" t="s">
        <v>249</v>
      </c>
      <c r="S37" s="75" t="s">
        <v>375</v>
      </c>
      <c r="T37" s="82">
        <f t="shared" si="5"/>
        <v>281039.00014179252</v>
      </c>
    </row>
    <row r="38" spans="1:20" s="79" customFormat="1" ht="38.25">
      <c r="A38" s="52">
        <v>99</v>
      </c>
      <c r="B38" s="52">
        <v>1611</v>
      </c>
      <c r="C38" s="52">
        <v>2008</v>
      </c>
      <c r="D38" s="51" t="s">
        <v>197</v>
      </c>
      <c r="E38" s="56" t="s">
        <v>234</v>
      </c>
      <c r="F38" s="69">
        <v>0</v>
      </c>
      <c r="G38" s="69">
        <v>316905745206</v>
      </c>
      <c r="H38" s="69">
        <f t="shared" si="8"/>
        <v>316905745206</v>
      </c>
      <c r="I38" s="49">
        <v>1127621.95</v>
      </c>
      <c r="J38" s="55">
        <v>263222</v>
      </c>
      <c r="K38" s="69">
        <f t="shared" si="4"/>
        <v>296814904922.89996</v>
      </c>
      <c r="L38" s="71">
        <f t="shared" si="1"/>
        <v>-20090840283.100037</v>
      </c>
      <c r="M38" s="49">
        <f t="shared" si="9"/>
        <v>1278170.7565444999</v>
      </c>
      <c r="N38" s="55">
        <v>238326</v>
      </c>
      <c r="O38" s="69">
        <f t="shared" si="2"/>
        <v>304621323724.22449</v>
      </c>
      <c r="P38" s="78" t="s">
        <v>246</v>
      </c>
      <c r="Q38" s="75" t="s">
        <v>247</v>
      </c>
      <c r="R38" s="79" t="s">
        <v>249</v>
      </c>
      <c r="S38" s="75" t="s">
        <v>362</v>
      </c>
      <c r="T38" s="82">
        <f t="shared" si="5"/>
        <v>281038.99999995565</v>
      </c>
    </row>
    <row r="39" spans="1:20" s="79" customFormat="1" ht="38.25">
      <c r="A39" s="52">
        <v>100</v>
      </c>
      <c r="B39" s="52">
        <v>1612</v>
      </c>
      <c r="C39" s="52">
        <v>2010</v>
      </c>
      <c r="D39" s="51" t="s">
        <v>197</v>
      </c>
      <c r="E39" s="56" t="s">
        <v>235</v>
      </c>
      <c r="F39" s="69">
        <v>0</v>
      </c>
      <c r="G39" s="69">
        <v>382708694432</v>
      </c>
      <c r="H39" s="69">
        <f t="shared" si="8"/>
        <v>382708694432</v>
      </c>
      <c r="I39" s="49">
        <v>1361763.65</v>
      </c>
      <c r="J39" s="55">
        <v>263222</v>
      </c>
      <c r="K39" s="69">
        <f t="shared" si="4"/>
        <v>358446151480.29999</v>
      </c>
      <c r="L39" s="71">
        <f t="shared" si="1"/>
        <v>-24262542951.700012</v>
      </c>
      <c r="M39" s="49">
        <f t="shared" si="9"/>
        <v>1543572.7149115</v>
      </c>
      <c r="N39" s="55">
        <v>238326</v>
      </c>
      <c r="O39" s="69">
        <f t="shared" si="2"/>
        <v>367873510853.99817</v>
      </c>
      <c r="P39" s="78" t="s">
        <v>246</v>
      </c>
      <c r="Q39" s="75" t="s">
        <v>247</v>
      </c>
      <c r="R39" s="79" t="s">
        <v>249</v>
      </c>
      <c r="S39" s="75" t="s">
        <v>363</v>
      </c>
      <c r="T39" s="82">
        <f t="shared" si="5"/>
        <v>281038.99999974301</v>
      </c>
    </row>
    <row r="40" spans="1:20" s="79" customFormat="1" ht="38.25">
      <c r="A40" s="52">
        <v>101</v>
      </c>
      <c r="B40" s="52">
        <v>1613</v>
      </c>
      <c r="C40" s="52">
        <v>2012</v>
      </c>
      <c r="D40" s="51" t="s">
        <v>197</v>
      </c>
      <c r="E40" s="56" t="s">
        <v>236</v>
      </c>
      <c r="F40" s="69">
        <v>0</v>
      </c>
      <c r="G40" s="69">
        <v>943791677961</v>
      </c>
      <c r="H40" s="69">
        <f t="shared" si="8"/>
        <v>943791677961</v>
      </c>
      <c r="I40" s="49">
        <v>3358223.3</v>
      </c>
      <c r="J40" s="55">
        <v>263222</v>
      </c>
      <c r="K40" s="69">
        <f t="shared" si="4"/>
        <v>883958253472.59998</v>
      </c>
      <c r="L40" s="71">
        <f t="shared" si="1"/>
        <v>-59833424488.400024</v>
      </c>
      <c r="M40" s="49">
        <f t="shared" si="9"/>
        <v>3806579.6927829999</v>
      </c>
      <c r="N40" s="55">
        <v>238326</v>
      </c>
      <c r="O40" s="69">
        <f t="shared" si="2"/>
        <v>907206911862.20129</v>
      </c>
      <c r="P40" s="78" t="s">
        <v>246</v>
      </c>
      <c r="Q40" s="75" t="s">
        <v>247</v>
      </c>
      <c r="R40" s="79" t="s">
        <v>249</v>
      </c>
      <c r="S40" s="75" t="s">
        <v>364</v>
      </c>
      <c r="T40" s="82">
        <f t="shared" si="5"/>
        <v>281038.98807473585</v>
      </c>
    </row>
    <row r="41" spans="1:20" s="79" customFormat="1" ht="38.25">
      <c r="A41" s="52">
        <v>102</v>
      </c>
      <c r="B41" s="52">
        <v>1613</v>
      </c>
      <c r="C41" s="52">
        <v>2012</v>
      </c>
      <c r="D41" s="51" t="s">
        <v>197</v>
      </c>
      <c r="E41" s="56" t="s">
        <v>237</v>
      </c>
      <c r="F41" s="69">
        <v>0</v>
      </c>
      <c r="G41" s="69">
        <v>644887883792</v>
      </c>
      <c r="H41" s="69">
        <f t="shared" si="8"/>
        <v>644887883792</v>
      </c>
      <c r="I41" s="49">
        <v>2294656.2000000002</v>
      </c>
      <c r="J41" s="55">
        <v>263222</v>
      </c>
      <c r="K41" s="69">
        <f t="shared" si="4"/>
        <v>604003994276.40002</v>
      </c>
      <c r="L41" s="71">
        <f t="shared" si="1"/>
        <v>-40883889515.599976</v>
      </c>
      <c r="M41" s="49">
        <f t="shared" si="9"/>
        <v>2601015.7492620004</v>
      </c>
      <c r="N41" s="55">
        <v>238326</v>
      </c>
      <c r="O41" s="69">
        <f t="shared" si="2"/>
        <v>619889679458.61548</v>
      </c>
      <c r="P41" s="78" t="s">
        <v>246</v>
      </c>
      <c r="Q41" s="75" t="s">
        <v>247</v>
      </c>
      <c r="R41" s="79" t="s">
        <v>249</v>
      </c>
      <c r="S41" s="75" t="s">
        <v>364</v>
      </c>
      <c r="T41" s="82">
        <f t="shared" si="5"/>
        <v>281039.00000008714</v>
      </c>
    </row>
    <row r="42" spans="1:20" s="79" customFormat="1" ht="38.25">
      <c r="A42" s="52">
        <v>103</v>
      </c>
      <c r="B42" s="52">
        <v>1614</v>
      </c>
      <c r="C42" s="52">
        <v>2020</v>
      </c>
      <c r="D42" s="51" t="s">
        <v>197</v>
      </c>
      <c r="E42" s="56" t="s">
        <v>238</v>
      </c>
      <c r="F42" s="69">
        <v>0</v>
      </c>
      <c r="G42" s="69">
        <v>200508409948</v>
      </c>
      <c r="H42" s="69">
        <f t="shared" si="8"/>
        <v>200508409948</v>
      </c>
      <c r="I42" s="49">
        <v>713454.04</v>
      </c>
      <c r="J42" s="55">
        <v>263222</v>
      </c>
      <c r="K42" s="69">
        <f t="shared" si="4"/>
        <v>187796799316.88</v>
      </c>
      <c r="L42" s="71">
        <f t="shared" si="1"/>
        <v>-12711610631.119995</v>
      </c>
      <c r="M42" s="49">
        <f>I42*1.13351+13.68</f>
        <v>808720.96888040006</v>
      </c>
      <c r="N42" s="55">
        <v>238326</v>
      </c>
      <c r="O42" s="69">
        <f t="shared" si="2"/>
        <v>192739233629.39023</v>
      </c>
      <c r="P42" s="78" t="s">
        <v>246</v>
      </c>
      <c r="Q42" s="75" t="s">
        <v>247</v>
      </c>
      <c r="R42" s="79" t="s">
        <v>258</v>
      </c>
      <c r="S42" s="75" t="s">
        <v>365</v>
      </c>
      <c r="T42" s="82">
        <f t="shared" si="5"/>
        <v>281039.00000061671</v>
      </c>
    </row>
    <row r="43" spans="1:20" s="79" customFormat="1" ht="38.25">
      <c r="A43" s="52">
        <v>104</v>
      </c>
      <c r="B43" s="52">
        <v>1676</v>
      </c>
      <c r="C43" s="52">
        <v>2231</v>
      </c>
      <c r="D43" s="51" t="s">
        <v>198</v>
      </c>
      <c r="E43" s="57" t="s">
        <v>239</v>
      </c>
      <c r="F43" s="69">
        <v>0</v>
      </c>
      <c r="G43" s="69">
        <v>41590517589</v>
      </c>
      <c r="H43" s="69">
        <f t="shared" si="8"/>
        <v>41590517589</v>
      </c>
      <c r="I43" s="49">
        <v>150132.72</v>
      </c>
      <c r="J43" s="55">
        <v>263222</v>
      </c>
      <c r="K43" s="69">
        <f t="shared" si="4"/>
        <v>39518234823.840004</v>
      </c>
      <c r="L43" s="71">
        <f t="shared" si="1"/>
        <v>-2072282765.159996</v>
      </c>
      <c r="M43" s="49">
        <f>I43*1.12801</f>
        <v>169351.20948719999</v>
      </c>
      <c r="N43" s="55">
        <v>238326</v>
      </c>
      <c r="O43" s="69">
        <f t="shared" si="2"/>
        <v>40360796352.246422</v>
      </c>
      <c r="P43" s="78" t="s">
        <v>246</v>
      </c>
      <c r="Q43" s="75" t="s">
        <v>247</v>
      </c>
      <c r="R43" s="79" t="s">
        <v>250</v>
      </c>
      <c r="S43" s="75" t="s">
        <v>381</v>
      </c>
      <c r="T43" s="82">
        <f t="shared" si="5"/>
        <v>277025.00553510257</v>
      </c>
    </row>
    <row r="44" spans="1:20" s="79" customFormat="1" ht="25.5">
      <c r="A44" s="52">
        <v>105</v>
      </c>
      <c r="B44" s="52">
        <v>1677</v>
      </c>
      <c r="C44" s="52">
        <v>2232</v>
      </c>
      <c r="D44" s="51" t="s">
        <v>198</v>
      </c>
      <c r="E44" s="57" t="s">
        <v>240</v>
      </c>
      <c r="F44" s="69">
        <v>0</v>
      </c>
      <c r="G44" s="69">
        <v>95479425003</v>
      </c>
      <c r="H44" s="69">
        <f t="shared" si="8"/>
        <v>95479425003</v>
      </c>
      <c r="I44" s="49">
        <v>344659.96</v>
      </c>
      <c r="J44" s="55">
        <v>263222</v>
      </c>
      <c r="K44" s="69">
        <f t="shared" si="4"/>
        <v>90722083991.12001</v>
      </c>
      <c r="L44" s="71">
        <f t="shared" si="1"/>
        <v>-4757341011.8799896</v>
      </c>
      <c r="M44" s="49">
        <f>I44*1.12801</f>
        <v>388779.88147960004</v>
      </c>
      <c r="N44" s="55">
        <v>238326</v>
      </c>
      <c r="O44" s="69">
        <f t="shared" si="2"/>
        <v>92656354033.507156</v>
      </c>
      <c r="P44" s="78" t="s">
        <v>246</v>
      </c>
      <c r="Q44" s="75" t="s">
        <v>247</v>
      </c>
      <c r="R44" s="79" t="s">
        <v>250</v>
      </c>
      <c r="S44" s="75" t="s">
        <v>380</v>
      </c>
      <c r="T44" s="82">
        <f t="shared" si="5"/>
        <v>277024.99879301322</v>
      </c>
    </row>
    <row r="45" spans="1:20" s="79" customFormat="1" ht="25.5">
      <c r="A45" s="52">
        <v>106</v>
      </c>
      <c r="B45" s="52">
        <v>1679</v>
      </c>
      <c r="C45" s="52">
        <v>2234</v>
      </c>
      <c r="D45" s="51" t="s">
        <v>198</v>
      </c>
      <c r="E45" s="57" t="s">
        <v>241</v>
      </c>
      <c r="F45" s="69">
        <v>0</v>
      </c>
      <c r="G45" s="69">
        <v>63185242693</v>
      </c>
      <c r="H45" s="69">
        <f t="shared" si="8"/>
        <v>63185242693</v>
      </c>
      <c r="I45" s="49">
        <v>228084.98</v>
      </c>
      <c r="J45" s="55">
        <v>263222</v>
      </c>
      <c r="K45" s="69">
        <f t="shared" si="4"/>
        <v>60036984605.560005</v>
      </c>
      <c r="L45" s="71">
        <f t="shared" si="1"/>
        <v>-3148258087.4399948</v>
      </c>
      <c r="M45" s="49">
        <f>I45*1.12801</f>
        <v>257282.1382898</v>
      </c>
      <c r="N45" s="55">
        <v>238326</v>
      </c>
      <c r="O45" s="69">
        <f t="shared" si="2"/>
        <v>61317022890.054878</v>
      </c>
      <c r="P45" s="78" t="s">
        <v>246</v>
      </c>
      <c r="Q45" s="75" t="s">
        <v>247</v>
      </c>
      <c r="R45" s="79" t="s">
        <v>264</v>
      </c>
      <c r="S45" s="75" t="s">
        <v>379</v>
      </c>
      <c r="T45" s="82">
        <f t="shared" si="5"/>
        <v>277025.00486003066</v>
      </c>
    </row>
    <row r="46" spans="1:20" s="79" customFormat="1" ht="38.25">
      <c r="A46" s="52">
        <v>107</v>
      </c>
      <c r="B46" s="52">
        <v>1680</v>
      </c>
      <c r="C46" s="52">
        <v>2236</v>
      </c>
      <c r="D46" s="51" t="s">
        <v>198</v>
      </c>
      <c r="E46" s="57" t="s">
        <v>242</v>
      </c>
      <c r="F46" s="69">
        <v>0</v>
      </c>
      <c r="G46" s="69">
        <v>81054465509</v>
      </c>
      <c r="H46" s="69">
        <f t="shared" si="8"/>
        <v>81054465509</v>
      </c>
      <c r="I46" s="49">
        <v>292588.99</v>
      </c>
      <c r="J46" s="55">
        <v>263222</v>
      </c>
      <c r="K46" s="69">
        <f t="shared" si="4"/>
        <v>77015859125.779999</v>
      </c>
      <c r="L46" s="71">
        <f t="shared" si="1"/>
        <v>-4038606383.2200012</v>
      </c>
      <c r="M46" s="49">
        <f>I46*1.12801</f>
        <v>330043.30660989997</v>
      </c>
      <c r="N46" s="55">
        <v>238326</v>
      </c>
      <c r="O46" s="69">
        <f t="shared" si="2"/>
        <v>78657901091.111023</v>
      </c>
      <c r="P46" s="78" t="s">
        <v>246</v>
      </c>
      <c r="Q46" s="75" t="s">
        <v>247</v>
      </c>
      <c r="R46" s="79" t="s">
        <v>249</v>
      </c>
      <c r="S46" s="75" t="s">
        <v>378</v>
      </c>
      <c r="T46" s="82">
        <f t="shared" si="5"/>
        <v>277025.00189429551</v>
      </c>
    </row>
    <row r="47" spans="1:20" s="79" customFormat="1" ht="25.5">
      <c r="A47" s="52">
        <v>108</v>
      </c>
      <c r="B47" s="52">
        <v>1681</v>
      </c>
      <c r="C47" s="52">
        <v>2239</v>
      </c>
      <c r="D47" s="51" t="s">
        <v>198</v>
      </c>
      <c r="E47" s="57" t="s">
        <v>243</v>
      </c>
      <c r="F47" s="69">
        <v>0</v>
      </c>
      <c r="G47" s="69">
        <v>96054857317</v>
      </c>
      <c r="H47" s="69">
        <f t="shared" si="8"/>
        <v>96054857317</v>
      </c>
      <c r="I47" s="49">
        <v>346737.14</v>
      </c>
      <c r="J47" s="55">
        <v>263222</v>
      </c>
      <c r="K47" s="69">
        <f t="shared" si="4"/>
        <v>91268843465.080002</v>
      </c>
      <c r="L47" s="71">
        <f t="shared" si="1"/>
        <v>-4786013851.9199982</v>
      </c>
      <c r="M47" s="49">
        <f>I47*1.12801</f>
        <v>391122.96129140002</v>
      </c>
      <c r="N47" s="55">
        <v>238326</v>
      </c>
      <c r="O47" s="69">
        <f t="shared" si="2"/>
        <v>93214770872.734207</v>
      </c>
      <c r="P47" s="78" t="s">
        <v>246</v>
      </c>
      <c r="Q47" s="75" t="s">
        <v>247</v>
      </c>
      <c r="R47" s="79" t="s">
        <v>251</v>
      </c>
      <c r="S47" s="75" t="s">
        <v>366</v>
      </c>
      <c r="T47" s="82">
        <f t="shared" si="5"/>
        <v>277025.00319694623</v>
      </c>
    </row>
    <row r="48" spans="1:20" s="79" customFormat="1" ht="25.5">
      <c r="A48" s="52">
        <v>109</v>
      </c>
      <c r="B48" s="52">
        <v>1682</v>
      </c>
      <c r="C48" s="52">
        <v>2240</v>
      </c>
      <c r="D48" s="51" t="s">
        <v>198</v>
      </c>
      <c r="E48" s="57" t="s">
        <v>244</v>
      </c>
      <c r="F48" s="69">
        <v>0</v>
      </c>
      <c r="G48" s="69">
        <v>31541250661</v>
      </c>
      <c r="H48" s="69">
        <f t="shared" si="8"/>
        <v>31541250661</v>
      </c>
      <c r="I48" s="49">
        <v>113857.06</v>
      </c>
      <c r="J48" s="55">
        <v>263222</v>
      </c>
      <c r="K48" s="69">
        <f t="shared" si="4"/>
        <v>29969683047.32</v>
      </c>
      <c r="L48" s="71">
        <f t="shared" si="1"/>
        <v>-1571567613.6800003</v>
      </c>
      <c r="M48" s="49">
        <f>I48*1.12801-1.14</f>
        <v>128430.76225059999</v>
      </c>
      <c r="N48" s="55">
        <v>238326</v>
      </c>
      <c r="O48" s="69">
        <f t="shared" si="2"/>
        <v>30608389844.136494</v>
      </c>
      <c r="P48" s="78" t="s">
        <v>246</v>
      </c>
      <c r="Q48" s="75" t="s">
        <v>247</v>
      </c>
      <c r="R48" s="79" t="s">
        <v>254</v>
      </c>
      <c r="S48" s="75" t="s">
        <v>377</v>
      </c>
      <c r="T48" s="82">
        <f t="shared" si="5"/>
        <v>277024.9878312333</v>
      </c>
    </row>
    <row r="49" spans="1:20" s="79" customFormat="1" ht="38.25">
      <c r="A49" s="52">
        <v>110</v>
      </c>
      <c r="B49" s="52">
        <v>1941</v>
      </c>
      <c r="C49" s="52">
        <v>2237</v>
      </c>
      <c r="D49" s="51" t="s">
        <v>199</v>
      </c>
      <c r="E49" s="88" t="s">
        <v>431</v>
      </c>
      <c r="F49" s="69">
        <v>0</v>
      </c>
      <c r="G49" s="69">
        <v>164841906705</v>
      </c>
      <c r="H49" s="69">
        <f t="shared" si="8"/>
        <v>164841906705</v>
      </c>
      <c r="I49" s="49">
        <v>629436.66</v>
      </c>
      <c r="J49" s="55">
        <v>263222</v>
      </c>
      <c r="K49" s="69">
        <f t="shared" si="4"/>
        <v>165681576518.52002</v>
      </c>
      <c r="L49" s="69">
        <f t="shared" si="1"/>
        <v>839669813.52001953</v>
      </c>
      <c r="M49" s="49">
        <f>I49*1.08808</f>
        <v>684877.44101279997</v>
      </c>
      <c r="N49" s="55">
        <v>238326</v>
      </c>
      <c r="O49" s="69">
        <f t="shared" si="2"/>
        <v>163224101006.81656</v>
      </c>
      <c r="P49" s="78" t="s">
        <v>246</v>
      </c>
      <c r="Q49" s="75" t="s">
        <v>247</v>
      </c>
      <c r="R49" s="79" t="s">
        <v>249</v>
      </c>
      <c r="S49" s="75" t="s">
        <v>376</v>
      </c>
      <c r="T49" s="82">
        <f t="shared" si="5"/>
        <v>261887.99792023553</v>
      </c>
    </row>
    <row r="50" spans="1:20" ht="25.5">
      <c r="A50" s="52">
        <v>111</v>
      </c>
      <c r="B50" s="51">
        <v>1945</v>
      </c>
      <c r="C50" s="51">
        <v>2266</v>
      </c>
      <c r="D50" s="51" t="s">
        <v>415</v>
      </c>
      <c r="E50" s="89" t="s">
        <v>430</v>
      </c>
      <c r="F50" s="69">
        <v>0</v>
      </c>
      <c r="G50" s="69">
        <v>99115808563</v>
      </c>
      <c r="H50" s="69">
        <f t="shared" si="8"/>
        <v>99115808563</v>
      </c>
      <c r="I50" s="49">
        <v>378466.4</v>
      </c>
      <c r="J50" s="55">
        <v>263222</v>
      </c>
      <c r="K50" s="69">
        <f t="shared" si="4"/>
        <v>99620682740.800003</v>
      </c>
      <c r="L50" s="69">
        <f t="shared" si="1"/>
        <v>504874177.80000305</v>
      </c>
      <c r="M50" s="49">
        <f>I50*1.08808-1.6</f>
        <v>411800.12051200005</v>
      </c>
      <c r="N50" s="55">
        <v>238326</v>
      </c>
      <c r="O50" s="69">
        <f t="shared" si="2"/>
        <v>98142675521.142929</v>
      </c>
      <c r="P50" s="78" t="s">
        <v>246</v>
      </c>
      <c r="Q50" s="75" t="s">
        <v>247</v>
      </c>
      <c r="S50" s="75" t="s">
        <v>418</v>
      </c>
      <c r="T50" s="82">
        <f t="shared" si="5"/>
        <v>261887.99999947153</v>
      </c>
    </row>
  </sheetData>
  <autoFilter ref="A2:S50" xr:uid="{5D219C35-0989-412D-B2BC-F5BA5AD599F6}"/>
  <mergeCells count="8">
    <mergeCell ref="I1:L1"/>
    <mergeCell ref="M1:O1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919C-009D-4B69-9B70-F8CE483ECD42}">
  <dimension ref="A1:T78"/>
  <sheetViews>
    <sheetView rightToLeft="1" view="pageBreakPreview" topLeftCell="L1" zoomScale="130" zoomScaleNormal="100" zoomScaleSheetLayoutView="130" workbookViewId="0">
      <pane ySplit="2" topLeftCell="A3" activePane="bottomLeft" state="frozen"/>
      <selection activeCell="C1" sqref="C1"/>
      <selection pane="bottomLeft" activeCell="U1" sqref="U1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82" customWidth="1"/>
    <col min="21" max="16384" width="9.140625" style="75"/>
  </cols>
  <sheetData>
    <row r="1" spans="1:20" ht="25.5">
      <c r="A1" s="74">
        <v>7</v>
      </c>
      <c r="B1" s="74">
        <v>530</v>
      </c>
      <c r="C1" s="74">
        <v>594</v>
      </c>
      <c r="D1" s="75" t="s">
        <v>16</v>
      </c>
      <c r="E1" s="76" t="s">
        <v>23</v>
      </c>
      <c r="F1" s="95">
        <v>0</v>
      </c>
      <c r="G1" s="95">
        <v>3680281057</v>
      </c>
      <c r="H1" s="95">
        <f t="shared" ref="H1:H32" si="0">G1-F1</f>
        <v>3680281057</v>
      </c>
      <c r="I1" s="64">
        <v>13897.87</v>
      </c>
      <c r="J1" s="77">
        <v>263222</v>
      </c>
      <c r="K1" s="95">
        <f t="shared" ref="K1:K32" si="1">I1*J1</f>
        <v>3658225137.1400003</v>
      </c>
      <c r="L1" s="98">
        <f t="shared" ref="L1:L32" si="2">K1-H1</f>
        <v>-22055919.859999657</v>
      </c>
      <c r="M1" s="64">
        <v>16735.075486033093</v>
      </c>
      <c r="N1" s="77">
        <v>238326</v>
      </c>
      <c r="O1" s="95">
        <f t="shared" ref="O1:O32" si="3">N1*M1</f>
        <v>3988403600.2843227</v>
      </c>
      <c r="P1" s="78" t="s">
        <v>246</v>
      </c>
      <c r="Q1" s="75" t="s">
        <v>247</v>
      </c>
      <c r="R1" s="79" t="s">
        <v>254</v>
      </c>
      <c r="S1" s="75" t="s">
        <v>323</v>
      </c>
      <c r="T1" s="82">
        <f t="shared" ref="T1:T32" si="4">H1/I1</f>
        <v>264809.00001223205</v>
      </c>
    </row>
    <row r="2" spans="1:20" ht="25.5">
      <c r="A2" s="52">
        <v>10</v>
      </c>
      <c r="B2" s="52">
        <v>533</v>
      </c>
      <c r="C2" s="52">
        <v>599</v>
      </c>
      <c r="D2" s="51" t="s">
        <v>16</v>
      </c>
      <c r="E2" s="56" t="s">
        <v>26</v>
      </c>
      <c r="F2" s="69">
        <v>0</v>
      </c>
      <c r="G2" s="69">
        <v>19634816756</v>
      </c>
      <c r="H2" s="69">
        <f t="shared" si="0"/>
        <v>19634816756</v>
      </c>
      <c r="I2" s="49">
        <v>74147.09</v>
      </c>
      <c r="J2" s="55">
        <v>263222</v>
      </c>
      <c r="K2" s="69">
        <f t="shared" si="1"/>
        <v>19517145323.98</v>
      </c>
      <c r="L2" s="71">
        <f t="shared" si="2"/>
        <v>-117671432.02000046</v>
      </c>
      <c r="M2" s="49">
        <v>89283.980078939378</v>
      </c>
      <c r="N2" s="55">
        <v>238326</v>
      </c>
      <c r="O2" s="69">
        <f t="shared" si="3"/>
        <v>21278693836.293304</v>
      </c>
      <c r="P2" s="78" t="s">
        <v>246</v>
      </c>
      <c r="Q2" s="75" t="s">
        <v>247</v>
      </c>
      <c r="R2" s="79" t="s">
        <v>254</v>
      </c>
      <c r="S2" s="75" t="s">
        <v>326</v>
      </c>
      <c r="T2" s="82">
        <f t="shared" si="4"/>
        <v>264809.00000256248</v>
      </c>
    </row>
    <row r="3" spans="1:20" ht="38.25">
      <c r="A3" s="52">
        <v>50</v>
      </c>
      <c r="B3" s="52">
        <v>569</v>
      </c>
      <c r="C3" s="52">
        <v>1131</v>
      </c>
      <c r="D3" s="51" t="s">
        <v>16</v>
      </c>
      <c r="E3" s="56" t="s">
        <v>65</v>
      </c>
      <c r="F3" s="69">
        <v>0</v>
      </c>
      <c r="G3" s="69">
        <v>27750923964</v>
      </c>
      <c r="H3" s="69">
        <f t="shared" si="0"/>
        <v>27750923964</v>
      </c>
      <c r="I3" s="49">
        <v>104796</v>
      </c>
      <c r="J3" s="55">
        <v>263222</v>
      </c>
      <c r="K3" s="69">
        <f t="shared" si="1"/>
        <v>27584612712</v>
      </c>
      <c r="L3" s="71">
        <f t="shared" si="2"/>
        <v>-166311252</v>
      </c>
      <c r="M3" s="49">
        <v>127979.93077956088</v>
      </c>
      <c r="N3" s="55">
        <v>238326</v>
      </c>
      <c r="O3" s="69">
        <f t="shared" si="3"/>
        <v>30500944982.969624</v>
      </c>
      <c r="P3" s="78" t="s">
        <v>246</v>
      </c>
      <c r="Q3" s="75" t="s">
        <v>247</v>
      </c>
      <c r="R3" s="79" t="s">
        <v>249</v>
      </c>
      <c r="S3" s="75" t="s">
        <v>399</v>
      </c>
      <c r="T3" s="82">
        <f t="shared" si="4"/>
        <v>264809</v>
      </c>
    </row>
    <row r="4" spans="1:20" ht="25.5">
      <c r="A4" s="52">
        <v>15</v>
      </c>
      <c r="B4" s="52">
        <v>538</v>
      </c>
      <c r="C4" s="52">
        <v>604</v>
      </c>
      <c r="D4" s="51" t="s">
        <v>16</v>
      </c>
      <c r="E4" s="56" t="s">
        <v>31</v>
      </c>
      <c r="F4" s="69">
        <v>0</v>
      </c>
      <c r="G4" s="69">
        <v>28755279093</v>
      </c>
      <c r="H4" s="69">
        <f t="shared" si="0"/>
        <v>28755279093</v>
      </c>
      <c r="I4" s="49">
        <v>108588.75</v>
      </c>
      <c r="J4" s="55">
        <v>263222</v>
      </c>
      <c r="K4" s="69">
        <f t="shared" si="1"/>
        <v>28582947952.5</v>
      </c>
      <c r="L4" s="71">
        <f t="shared" si="2"/>
        <v>-172331140.5</v>
      </c>
      <c r="M4" s="49">
        <v>131604.70199939792</v>
      </c>
      <c r="N4" s="55">
        <v>238326</v>
      </c>
      <c r="O4" s="69">
        <f t="shared" si="3"/>
        <v>31364822208.708508</v>
      </c>
      <c r="P4" s="78" t="s">
        <v>246</v>
      </c>
      <c r="Q4" s="75" t="s">
        <v>247</v>
      </c>
      <c r="R4" s="79" t="s">
        <v>251</v>
      </c>
      <c r="S4" s="75" t="s">
        <v>330</v>
      </c>
      <c r="T4" s="82">
        <f t="shared" si="4"/>
        <v>264809.00731429359</v>
      </c>
    </row>
    <row r="5" spans="1:20" ht="38.25">
      <c r="A5" s="52">
        <v>22</v>
      </c>
      <c r="B5" s="52">
        <v>546</v>
      </c>
      <c r="C5" s="52">
        <v>940</v>
      </c>
      <c r="D5" s="53" t="s">
        <v>16</v>
      </c>
      <c r="E5" s="56" t="s">
        <v>37</v>
      </c>
      <c r="F5" s="69">
        <v>0</v>
      </c>
      <c r="G5" s="69">
        <v>31643857240</v>
      </c>
      <c r="H5" s="69">
        <f t="shared" si="0"/>
        <v>31643857240</v>
      </c>
      <c r="I5" s="49">
        <v>119496.91</v>
      </c>
      <c r="J5" s="55">
        <v>263222</v>
      </c>
      <c r="K5" s="69">
        <f t="shared" si="1"/>
        <v>31454215644.02</v>
      </c>
      <c r="L5" s="71">
        <f t="shared" si="2"/>
        <v>-189641595.97999954</v>
      </c>
      <c r="M5" s="49">
        <v>142350.09831700264</v>
      </c>
      <c r="N5" s="55">
        <v>238326</v>
      </c>
      <c r="O5" s="69">
        <f t="shared" si="3"/>
        <v>33925729531.497971</v>
      </c>
      <c r="P5" s="78" t="s">
        <v>246</v>
      </c>
      <c r="Q5" s="75" t="s">
        <v>247</v>
      </c>
      <c r="R5" s="79" t="s">
        <v>249</v>
      </c>
      <c r="S5" s="75" t="s">
        <v>284</v>
      </c>
      <c r="T5" s="82">
        <f t="shared" si="4"/>
        <v>264808.99999841</v>
      </c>
    </row>
    <row r="6" spans="1:20" ht="25.5">
      <c r="A6" s="52">
        <v>43</v>
      </c>
      <c r="B6" s="52">
        <v>553</v>
      </c>
      <c r="C6" s="52">
        <v>953</v>
      </c>
      <c r="D6" s="51" t="s">
        <v>16</v>
      </c>
      <c r="E6" s="56" t="s">
        <v>48</v>
      </c>
      <c r="F6" s="69">
        <v>0</v>
      </c>
      <c r="G6" s="69">
        <v>38960024125</v>
      </c>
      <c r="H6" s="69">
        <f t="shared" si="0"/>
        <v>38960024125</v>
      </c>
      <c r="I6" s="49">
        <v>147125</v>
      </c>
      <c r="J6" s="55">
        <v>263222</v>
      </c>
      <c r="K6" s="69">
        <f t="shared" si="1"/>
        <v>38726536750</v>
      </c>
      <c r="L6" s="71">
        <f t="shared" si="2"/>
        <v>-233487375</v>
      </c>
      <c r="M6" s="49">
        <v>179673.3397834163</v>
      </c>
      <c r="N6" s="55">
        <v>238326</v>
      </c>
      <c r="O6" s="69">
        <f t="shared" si="3"/>
        <v>42820828377.222473</v>
      </c>
      <c r="P6" s="78" t="s">
        <v>246</v>
      </c>
      <c r="Q6" s="75" t="s">
        <v>247</v>
      </c>
      <c r="R6" s="79" t="s">
        <v>265</v>
      </c>
      <c r="S6" s="75" t="s">
        <v>416</v>
      </c>
      <c r="T6" s="82">
        <f t="shared" si="4"/>
        <v>264809</v>
      </c>
    </row>
    <row r="7" spans="1:20" ht="25.5">
      <c r="A7" s="52">
        <v>4</v>
      </c>
      <c r="B7" s="52">
        <v>527</v>
      </c>
      <c r="C7" s="52">
        <v>589</v>
      </c>
      <c r="D7" s="51" t="s">
        <v>16</v>
      </c>
      <c r="E7" s="56" t="s">
        <v>20</v>
      </c>
      <c r="F7" s="69">
        <v>0</v>
      </c>
      <c r="G7" s="69">
        <v>42275051481</v>
      </c>
      <c r="H7" s="69">
        <f t="shared" si="0"/>
        <v>42275051481</v>
      </c>
      <c r="I7" s="49">
        <v>159643.56</v>
      </c>
      <c r="J7" s="55">
        <v>263222</v>
      </c>
      <c r="K7" s="69">
        <f t="shared" si="1"/>
        <v>42021697150.32</v>
      </c>
      <c r="L7" s="71">
        <f t="shared" si="2"/>
        <v>-253354330.68000031</v>
      </c>
      <c r="M7" s="49">
        <v>192234.27960248967</v>
      </c>
      <c r="N7" s="55">
        <v>238326</v>
      </c>
      <c r="O7" s="69">
        <f t="shared" si="3"/>
        <v>45814426920.542953</v>
      </c>
      <c r="P7" s="78" t="s">
        <v>246</v>
      </c>
      <c r="Q7" s="75" t="s">
        <v>247</v>
      </c>
      <c r="R7" s="79" t="s">
        <v>252</v>
      </c>
      <c r="S7" s="75" t="s">
        <v>402</v>
      </c>
      <c r="T7" s="82">
        <f t="shared" si="4"/>
        <v>264809.00000601338</v>
      </c>
    </row>
    <row r="8" spans="1:20" ht="25.5">
      <c r="A8" s="52">
        <v>29</v>
      </c>
      <c r="B8" s="52">
        <v>552</v>
      </c>
      <c r="C8" s="52">
        <v>951</v>
      </c>
      <c r="D8" s="51" t="s">
        <v>16</v>
      </c>
      <c r="E8" s="56" t="s">
        <v>44</v>
      </c>
      <c r="F8" s="69">
        <v>0</v>
      </c>
      <c r="G8" s="69">
        <v>47665620000</v>
      </c>
      <c r="H8" s="69">
        <f t="shared" si="0"/>
        <v>47665620000</v>
      </c>
      <c r="I8" s="49">
        <v>180000</v>
      </c>
      <c r="J8" s="55">
        <v>263222</v>
      </c>
      <c r="K8" s="69">
        <f t="shared" si="1"/>
        <v>47379960000</v>
      </c>
      <c r="L8" s="71">
        <f t="shared" si="2"/>
        <v>-285660000</v>
      </c>
      <c r="M8" s="49">
        <v>214424.10265721916</v>
      </c>
      <c r="N8" s="55">
        <v>238326</v>
      </c>
      <c r="O8" s="69">
        <f t="shared" si="3"/>
        <v>51102838689.884415</v>
      </c>
      <c r="P8" s="78" t="s">
        <v>246</v>
      </c>
      <c r="Q8" s="75" t="s">
        <v>247</v>
      </c>
      <c r="R8" s="79" t="s">
        <v>249</v>
      </c>
      <c r="S8" s="75" t="s">
        <v>290</v>
      </c>
      <c r="T8" s="82">
        <f t="shared" si="4"/>
        <v>264809</v>
      </c>
    </row>
    <row r="9" spans="1:20" ht="25.5">
      <c r="A9" s="52">
        <v>30</v>
      </c>
      <c r="B9" s="52">
        <v>553</v>
      </c>
      <c r="C9" s="52">
        <v>953</v>
      </c>
      <c r="D9" s="51" t="s">
        <v>16</v>
      </c>
      <c r="E9" s="56" t="s">
        <v>45</v>
      </c>
      <c r="F9" s="69">
        <v>0</v>
      </c>
      <c r="G9" s="69">
        <v>50446114500</v>
      </c>
      <c r="H9" s="69">
        <f t="shared" si="0"/>
        <v>50446114500</v>
      </c>
      <c r="I9" s="49">
        <v>190500</v>
      </c>
      <c r="J9" s="55">
        <v>263222</v>
      </c>
      <c r="K9" s="69">
        <f t="shared" si="1"/>
        <v>50143791000</v>
      </c>
      <c r="L9" s="71">
        <f t="shared" si="2"/>
        <v>-302323500</v>
      </c>
      <c r="M9" s="49">
        <v>226932.17531222361</v>
      </c>
      <c r="N9" s="55">
        <v>238326</v>
      </c>
      <c r="O9" s="69">
        <f t="shared" si="3"/>
        <v>54083837613.461006</v>
      </c>
      <c r="P9" s="78" t="s">
        <v>246</v>
      </c>
      <c r="Q9" s="75" t="s">
        <v>247</v>
      </c>
      <c r="R9" s="79" t="s">
        <v>253</v>
      </c>
      <c r="S9" s="75" t="s">
        <v>416</v>
      </c>
      <c r="T9" s="82">
        <f t="shared" si="4"/>
        <v>264809</v>
      </c>
    </row>
    <row r="10" spans="1:20" ht="38.25">
      <c r="A10" s="52">
        <v>54</v>
      </c>
      <c r="B10" s="52">
        <v>626</v>
      </c>
      <c r="C10" s="52">
        <v>1120</v>
      </c>
      <c r="D10" s="51" t="s">
        <v>69</v>
      </c>
      <c r="E10" s="56" t="s">
        <v>70</v>
      </c>
      <c r="F10" s="69">
        <v>0</v>
      </c>
      <c r="G10" s="69">
        <v>57587960151</v>
      </c>
      <c r="H10" s="69">
        <f t="shared" si="0"/>
        <v>57587960151</v>
      </c>
      <c r="I10" s="49">
        <v>218028.85</v>
      </c>
      <c r="J10" s="55">
        <v>263222</v>
      </c>
      <c r="K10" s="69">
        <f t="shared" si="1"/>
        <v>57389989954.700005</v>
      </c>
      <c r="L10" s="71">
        <f t="shared" si="2"/>
        <v>-197970196.29999542</v>
      </c>
      <c r="M10" s="49">
        <v>257489.02312499346</v>
      </c>
      <c r="N10" s="55">
        <v>238326</v>
      </c>
      <c r="O10" s="69">
        <f t="shared" si="3"/>
        <v>61366328925.287193</v>
      </c>
      <c r="P10" s="78" t="s">
        <v>246</v>
      </c>
      <c r="Q10" s="75" t="s">
        <v>247</v>
      </c>
      <c r="R10" s="79" t="s">
        <v>254</v>
      </c>
      <c r="S10" s="75" t="s">
        <v>337</v>
      </c>
      <c r="T10" s="82">
        <f t="shared" si="4"/>
        <v>264130.00000229327</v>
      </c>
    </row>
    <row r="11" spans="1:20" ht="25.5">
      <c r="A11" s="52">
        <v>13</v>
      </c>
      <c r="B11" s="52">
        <v>536</v>
      </c>
      <c r="C11" s="52">
        <v>602</v>
      </c>
      <c r="D11" s="51" t="s">
        <v>16</v>
      </c>
      <c r="E11" s="56" t="s">
        <v>29</v>
      </c>
      <c r="F11" s="69">
        <v>0</v>
      </c>
      <c r="G11" s="69">
        <v>62736756847</v>
      </c>
      <c r="H11" s="69">
        <f t="shared" si="0"/>
        <v>62736756847</v>
      </c>
      <c r="I11" s="49">
        <v>236913.23499999999</v>
      </c>
      <c r="J11" s="55">
        <v>263222</v>
      </c>
      <c r="K11" s="69">
        <f t="shared" si="1"/>
        <v>62360775543.169998</v>
      </c>
      <c r="L11" s="71">
        <f t="shared" si="2"/>
        <v>-375981303.83000183</v>
      </c>
      <c r="M11" s="49">
        <v>287128.23098054202</v>
      </c>
      <c r="N11" s="55">
        <v>238326</v>
      </c>
      <c r="O11" s="69">
        <f t="shared" si="3"/>
        <v>68430122776.668655</v>
      </c>
      <c r="P11" s="78" t="s">
        <v>246</v>
      </c>
      <c r="Q11" s="75" t="s">
        <v>247</v>
      </c>
      <c r="R11" s="79" t="s">
        <v>251</v>
      </c>
      <c r="S11" s="75" t="s">
        <v>328</v>
      </c>
      <c r="T11" s="82">
        <f t="shared" si="4"/>
        <v>264808.99999951461</v>
      </c>
    </row>
    <row r="12" spans="1:20" ht="25.5">
      <c r="A12" s="52">
        <v>33</v>
      </c>
      <c r="B12" s="52">
        <v>554</v>
      </c>
      <c r="C12" s="52">
        <v>1019</v>
      </c>
      <c r="D12" s="51" t="s">
        <v>16</v>
      </c>
      <c r="E12" s="56" t="s">
        <v>50</v>
      </c>
      <c r="F12" s="69">
        <v>0</v>
      </c>
      <c r="G12" s="69">
        <v>63163143031</v>
      </c>
      <c r="H12" s="69">
        <f t="shared" si="0"/>
        <v>63163143031</v>
      </c>
      <c r="I12" s="49">
        <v>238523.4</v>
      </c>
      <c r="J12" s="55">
        <v>263222</v>
      </c>
      <c r="K12" s="69">
        <f t="shared" si="1"/>
        <v>62784606394.799995</v>
      </c>
      <c r="L12" s="71">
        <f t="shared" si="2"/>
        <v>-378536636.20000458</v>
      </c>
      <c r="M12" s="49">
        <v>288821.7970746475</v>
      </c>
      <c r="N12" s="55">
        <v>238326</v>
      </c>
      <c r="O12" s="69">
        <f t="shared" si="3"/>
        <v>68833743609.612442</v>
      </c>
      <c r="P12" s="78" t="s">
        <v>246</v>
      </c>
      <c r="Q12" s="75" t="s">
        <v>247</v>
      </c>
      <c r="R12" s="79" t="s">
        <v>256</v>
      </c>
      <c r="S12" s="75" t="s">
        <v>293</v>
      </c>
      <c r="T12" s="82">
        <f t="shared" si="4"/>
        <v>264809.00000167696</v>
      </c>
    </row>
    <row r="13" spans="1:20" ht="38.25">
      <c r="A13" s="52">
        <v>39</v>
      </c>
      <c r="B13" s="52">
        <v>560</v>
      </c>
      <c r="C13" s="52">
        <v>1040</v>
      </c>
      <c r="D13" s="51" t="s">
        <v>16</v>
      </c>
      <c r="E13" s="56" t="s">
        <v>56</v>
      </c>
      <c r="F13" s="69">
        <v>0</v>
      </c>
      <c r="G13" s="69">
        <v>66731868000</v>
      </c>
      <c r="H13" s="69">
        <f t="shared" si="0"/>
        <v>66731868000</v>
      </c>
      <c r="I13" s="49">
        <v>252000</v>
      </c>
      <c r="J13" s="55">
        <v>263222</v>
      </c>
      <c r="K13" s="69">
        <f t="shared" si="1"/>
        <v>66331944000</v>
      </c>
      <c r="L13" s="71">
        <f t="shared" si="2"/>
        <v>-399924000</v>
      </c>
      <c r="M13" s="49">
        <v>305140.26239275123</v>
      </c>
      <c r="N13" s="55">
        <v>238326</v>
      </c>
      <c r="O13" s="69">
        <f t="shared" si="3"/>
        <v>72722858175.014832</v>
      </c>
      <c r="P13" s="78" t="s">
        <v>246</v>
      </c>
      <c r="Q13" s="75" t="s">
        <v>247</v>
      </c>
      <c r="R13" s="79" t="s">
        <v>249</v>
      </c>
      <c r="S13" s="75" t="s">
        <v>299</v>
      </c>
      <c r="T13" s="82">
        <f t="shared" si="4"/>
        <v>264809</v>
      </c>
    </row>
    <row r="14" spans="1:20" ht="25.5">
      <c r="A14" s="52">
        <v>61</v>
      </c>
      <c r="B14" s="52">
        <v>633</v>
      </c>
      <c r="C14" s="52">
        <v>1138</v>
      </c>
      <c r="D14" s="51" t="s">
        <v>69</v>
      </c>
      <c r="E14" s="56" t="s">
        <v>77</v>
      </c>
      <c r="F14" s="69">
        <v>0</v>
      </c>
      <c r="G14" s="69">
        <v>68673800000</v>
      </c>
      <c r="H14" s="69">
        <f t="shared" si="0"/>
        <v>68673800000</v>
      </c>
      <c r="I14" s="49">
        <v>260000</v>
      </c>
      <c r="J14" s="55">
        <v>263222</v>
      </c>
      <c r="K14" s="69">
        <f t="shared" si="1"/>
        <v>68437720000</v>
      </c>
      <c r="L14" s="71">
        <f t="shared" si="2"/>
        <v>-236080000</v>
      </c>
      <c r="M14" s="49">
        <v>307056.36438709049</v>
      </c>
      <c r="N14" s="55">
        <v>238326</v>
      </c>
      <c r="O14" s="69">
        <f t="shared" si="3"/>
        <v>73179515098.917725</v>
      </c>
      <c r="P14" s="78" t="s">
        <v>246</v>
      </c>
      <c r="Q14" s="75" t="s">
        <v>247</v>
      </c>
      <c r="R14" s="79" t="s">
        <v>249</v>
      </c>
      <c r="S14" s="75" t="s">
        <v>318</v>
      </c>
      <c r="T14" s="82">
        <f t="shared" si="4"/>
        <v>264130</v>
      </c>
    </row>
    <row r="15" spans="1:20" ht="25.5">
      <c r="A15" s="52">
        <v>14</v>
      </c>
      <c r="B15" s="52">
        <v>537</v>
      </c>
      <c r="C15" s="52">
        <v>603</v>
      </c>
      <c r="D15" s="51" t="s">
        <v>16</v>
      </c>
      <c r="E15" s="56" t="s">
        <v>30</v>
      </c>
      <c r="F15" s="69">
        <v>0</v>
      </c>
      <c r="G15" s="69">
        <v>72366165665</v>
      </c>
      <c r="H15" s="69">
        <f t="shared" si="0"/>
        <v>72366165665</v>
      </c>
      <c r="I15" s="49">
        <v>273276.83500000002</v>
      </c>
      <c r="J15" s="55">
        <v>263222</v>
      </c>
      <c r="K15" s="69">
        <f t="shared" si="1"/>
        <v>71932475062.37001</v>
      </c>
      <c r="L15" s="71">
        <f t="shared" si="2"/>
        <v>-433690602.62998962</v>
      </c>
      <c r="M15" s="49">
        <v>331199.28568579751</v>
      </c>
      <c r="N15" s="55">
        <v>238326</v>
      </c>
      <c r="O15" s="69">
        <f t="shared" si="3"/>
        <v>78933400960.353378</v>
      </c>
      <c r="P15" s="78" t="s">
        <v>246</v>
      </c>
      <c r="Q15" s="75" t="s">
        <v>247</v>
      </c>
      <c r="R15" s="79" t="s">
        <v>251</v>
      </c>
      <c r="S15" s="75" t="s">
        <v>329</v>
      </c>
      <c r="T15" s="82">
        <f t="shared" si="4"/>
        <v>264809.00097148737</v>
      </c>
    </row>
    <row r="16" spans="1:20" ht="25.5">
      <c r="A16" s="52">
        <v>45</v>
      </c>
      <c r="B16" s="52">
        <v>564</v>
      </c>
      <c r="C16" s="52">
        <v>1057</v>
      </c>
      <c r="D16" s="51" t="s">
        <v>16</v>
      </c>
      <c r="E16" s="56" t="s">
        <v>60</v>
      </c>
      <c r="F16" s="69">
        <v>0</v>
      </c>
      <c r="G16" s="69">
        <v>79470433446</v>
      </c>
      <c r="H16" s="69">
        <f t="shared" si="0"/>
        <v>79470433446</v>
      </c>
      <c r="I16" s="49">
        <v>300104.73</v>
      </c>
      <c r="J16" s="55">
        <v>263222</v>
      </c>
      <c r="K16" s="69">
        <f t="shared" si="1"/>
        <v>78994167240.059998</v>
      </c>
      <c r="L16" s="71">
        <f t="shared" si="2"/>
        <v>-476266205.94000244</v>
      </c>
      <c r="M16" s="49">
        <v>366496.64655157458</v>
      </c>
      <c r="N16" s="55">
        <v>238326</v>
      </c>
      <c r="O16" s="69">
        <f t="shared" si="3"/>
        <v>87345679786.050568</v>
      </c>
      <c r="P16" s="78" t="s">
        <v>246</v>
      </c>
      <c r="Q16" s="75" t="s">
        <v>247</v>
      </c>
      <c r="R16" s="79" t="s">
        <v>249</v>
      </c>
      <c r="S16" s="75" t="s">
        <v>373</v>
      </c>
      <c r="T16" s="82">
        <f t="shared" si="4"/>
        <v>264808.99999810068</v>
      </c>
    </row>
    <row r="17" spans="1:20" ht="38.25">
      <c r="A17" s="52">
        <v>28</v>
      </c>
      <c r="B17" s="52">
        <v>552</v>
      </c>
      <c r="C17" s="52">
        <v>951</v>
      </c>
      <c r="D17" s="51" t="s">
        <v>16</v>
      </c>
      <c r="E17" s="56" t="s">
        <v>43</v>
      </c>
      <c r="F17" s="69">
        <v>0</v>
      </c>
      <c r="G17" s="69">
        <v>83414835000</v>
      </c>
      <c r="H17" s="69">
        <f t="shared" si="0"/>
        <v>83414835000</v>
      </c>
      <c r="I17" s="49">
        <v>315000</v>
      </c>
      <c r="J17" s="55">
        <v>263222</v>
      </c>
      <c r="K17" s="69">
        <f t="shared" si="1"/>
        <v>82914930000</v>
      </c>
      <c r="L17" s="71">
        <f t="shared" si="2"/>
        <v>-499905000</v>
      </c>
      <c r="M17" s="49">
        <v>375242.17965013353</v>
      </c>
      <c r="N17" s="55">
        <v>238326</v>
      </c>
      <c r="O17" s="69">
        <f t="shared" si="3"/>
        <v>89429967707.297729</v>
      </c>
      <c r="P17" s="78" t="s">
        <v>246</v>
      </c>
      <c r="Q17" s="75" t="s">
        <v>247</v>
      </c>
      <c r="R17" s="79" t="s">
        <v>249</v>
      </c>
      <c r="S17" s="75" t="s">
        <v>290</v>
      </c>
      <c r="T17" s="82">
        <f t="shared" si="4"/>
        <v>264809</v>
      </c>
    </row>
    <row r="18" spans="1:20" ht="25.5">
      <c r="A18" s="52">
        <v>32</v>
      </c>
      <c r="B18" s="52">
        <v>553</v>
      </c>
      <c r="C18" s="52">
        <v>953</v>
      </c>
      <c r="D18" s="51" t="s">
        <v>16</v>
      </c>
      <c r="E18" s="56" t="s">
        <v>47</v>
      </c>
      <c r="F18" s="69">
        <v>0</v>
      </c>
      <c r="G18" s="69">
        <v>83552800489</v>
      </c>
      <c r="H18" s="69">
        <f t="shared" si="0"/>
        <v>83552800489</v>
      </c>
      <c r="I18" s="49">
        <v>315521</v>
      </c>
      <c r="J18" s="55">
        <v>263222</v>
      </c>
      <c r="K18" s="69">
        <f t="shared" si="1"/>
        <v>83052068662</v>
      </c>
      <c r="L18" s="71">
        <f t="shared" si="2"/>
        <v>-500731827</v>
      </c>
      <c r="M18" s="49">
        <v>375862.81830282469</v>
      </c>
      <c r="N18" s="55">
        <v>238326</v>
      </c>
      <c r="O18" s="69">
        <f t="shared" si="3"/>
        <v>89577882034.838989</v>
      </c>
      <c r="P18" s="78" t="s">
        <v>246</v>
      </c>
      <c r="Q18" s="75" t="s">
        <v>247</v>
      </c>
      <c r="R18" s="79" t="s">
        <v>401</v>
      </c>
      <c r="S18" s="75" t="s">
        <v>416</v>
      </c>
      <c r="T18" s="82">
        <f t="shared" si="4"/>
        <v>264809</v>
      </c>
    </row>
    <row r="19" spans="1:20" ht="25.5">
      <c r="A19" s="52">
        <v>2</v>
      </c>
      <c r="B19" s="52">
        <v>525</v>
      </c>
      <c r="C19" s="52">
        <v>586</v>
      </c>
      <c r="D19" s="51" t="s">
        <v>16</v>
      </c>
      <c r="E19" s="56" t="s">
        <v>18</v>
      </c>
      <c r="F19" s="69">
        <v>0</v>
      </c>
      <c r="G19" s="69">
        <v>84597101261</v>
      </c>
      <c r="H19" s="69">
        <f t="shared" si="0"/>
        <v>84597101261</v>
      </c>
      <c r="I19" s="49">
        <v>319464.59999999998</v>
      </c>
      <c r="J19" s="55">
        <v>263222</v>
      </c>
      <c r="K19" s="69">
        <f t="shared" si="1"/>
        <v>84090110941.199997</v>
      </c>
      <c r="L19" s="71">
        <f t="shared" si="2"/>
        <v>-506990319.80000305</v>
      </c>
      <c r="M19" s="49">
        <v>384682.27117647283</v>
      </c>
      <c r="N19" s="55">
        <v>238326</v>
      </c>
      <c r="O19" s="69">
        <f t="shared" si="3"/>
        <v>91679786960.404068</v>
      </c>
      <c r="P19" s="78" t="s">
        <v>246</v>
      </c>
      <c r="Q19" s="75" t="s">
        <v>247</v>
      </c>
      <c r="R19" s="79" t="s">
        <v>261</v>
      </c>
      <c r="S19" s="75" t="s">
        <v>319</v>
      </c>
      <c r="T19" s="82">
        <f t="shared" si="4"/>
        <v>264808.99999874795</v>
      </c>
    </row>
    <row r="20" spans="1:20" ht="25.5">
      <c r="A20" s="52">
        <v>1</v>
      </c>
      <c r="B20" s="52">
        <v>524</v>
      </c>
      <c r="C20" s="52">
        <v>585</v>
      </c>
      <c r="D20" s="51" t="s">
        <v>16</v>
      </c>
      <c r="E20" s="56" t="s">
        <v>17</v>
      </c>
      <c r="F20" s="69">
        <v>0</v>
      </c>
      <c r="G20" s="69">
        <v>88995848857</v>
      </c>
      <c r="H20" s="69">
        <f t="shared" si="0"/>
        <v>88995848857</v>
      </c>
      <c r="I20" s="49">
        <v>336075.61</v>
      </c>
      <c r="J20" s="55">
        <v>263222</v>
      </c>
      <c r="K20" s="69">
        <f t="shared" si="1"/>
        <v>88462494215.419998</v>
      </c>
      <c r="L20" s="71">
        <f t="shared" si="2"/>
        <v>-533354641.58000183</v>
      </c>
      <c r="M20" s="49">
        <v>404684.36547216354</v>
      </c>
      <c r="N20" s="55">
        <v>238326</v>
      </c>
      <c r="O20" s="69">
        <f t="shared" si="3"/>
        <v>96446806085.518845</v>
      </c>
      <c r="P20" s="78" t="s">
        <v>246</v>
      </c>
      <c r="Q20" s="75" t="s">
        <v>247</v>
      </c>
      <c r="R20" s="79" t="s">
        <v>251</v>
      </c>
      <c r="S20" s="75" t="s">
        <v>318</v>
      </c>
      <c r="T20" s="82">
        <f t="shared" si="4"/>
        <v>264809.00788069685</v>
      </c>
    </row>
    <row r="21" spans="1:20" ht="25.5">
      <c r="A21" s="52">
        <v>16</v>
      </c>
      <c r="B21" s="52">
        <v>539</v>
      </c>
      <c r="C21" s="52">
        <v>605</v>
      </c>
      <c r="D21" s="51" t="s">
        <v>16</v>
      </c>
      <c r="E21" s="56" t="s">
        <v>32</v>
      </c>
      <c r="F21" s="69">
        <v>0</v>
      </c>
      <c r="G21" s="69">
        <v>98278881941</v>
      </c>
      <c r="H21" s="69">
        <f t="shared" si="0"/>
        <v>98278881941</v>
      </c>
      <c r="I21" s="49">
        <v>371131.2</v>
      </c>
      <c r="J21" s="55">
        <v>263222</v>
      </c>
      <c r="K21" s="69">
        <f t="shared" si="1"/>
        <v>97689896726.400009</v>
      </c>
      <c r="L21" s="71">
        <f t="shared" si="2"/>
        <v>-588985214.59999084</v>
      </c>
      <c r="M21" s="49">
        <v>449794.393790139</v>
      </c>
      <c r="N21" s="55">
        <v>238326</v>
      </c>
      <c r="O21" s="69">
        <f t="shared" si="3"/>
        <v>107197698694.42867</v>
      </c>
      <c r="P21" s="78" t="s">
        <v>246</v>
      </c>
      <c r="Q21" s="75" t="s">
        <v>247</v>
      </c>
      <c r="R21" s="79" t="s">
        <v>249</v>
      </c>
      <c r="S21" s="75" t="s">
        <v>331</v>
      </c>
      <c r="T21" s="82">
        <f t="shared" si="4"/>
        <v>264809.00000053889</v>
      </c>
    </row>
    <row r="22" spans="1:20" ht="25.5">
      <c r="A22" s="52">
        <v>31</v>
      </c>
      <c r="B22" s="52">
        <v>553</v>
      </c>
      <c r="C22" s="52">
        <v>953</v>
      </c>
      <c r="D22" s="51" t="s">
        <v>16</v>
      </c>
      <c r="E22" s="56" t="s">
        <v>46</v>
      </c>
      <c r="F22" s="69">
        <v>0</v>
      </c>
      <c r="G22" s="69">
        <v>102335438050</v>
      </c>
      <c r="H22" s="69">
        <f t="shared" si="0"/>
        <v>102335438050</v>
      </c>
      <c r="I22" s="49">
        <v>386450</v>
      </c>
      <c r="J22" s="55">
        <v>263222</v>
      </c>
      <c r="K22" s="69">
        <f t="shared" si="1"/>
        <v>101722141900</v>
      </c>
      <c r="L22" s="71">
        <f t="shared" si="2"/>
        <v>-613296150</v>
      </c>
      <c r="M22" s="49">
        <v>460356.63595490187</v>
      </c>
      <c r="N22" s="55">
        <v>238326</v>
      </c>
      <c r="O22" s="69">
        <f t="shared" si="3"/>
        <v>109714955620.58794</v>
      </c>
      <c r="P22" s="78" t="s">
        <v>246</v>
      </c>
      <c r="Q22" s="75" t="s">
        <v>247</v>
      </c>
      <c r="R22" s="79" t="s">
        <v>250</v>
      </c>
      <c r="S22" s="75" t="s">
        <v>416</v>
      </c>
      <c r="T22" s="82">
        <f t="shared" si="4"/>
        <v>264809</v>
      </c>
    </row>
    <row r="23" spans="1:20" ht="38.25">
      <c r="A23" s="52">
        <v>41</v>
      </c>
      <c r="B23" s="52">
        <v>562</v>
      </c>
      <c r="C23" s="52">
        <v>1050</v>
      </c>
      <c r="D23" s="51" t="s">
        <v>16</v>
      </c>
      <c r="E23" s="56" t="s">
        <v>58</v>
      </c>
      <c r="F23" s="69">
        <v>0</v>
      </c>
      <c r="G23" s="69">
        <v>115626665175</v>
      </c>
      <c r="H23" s="69">
        <f t="shared" si="0"/>
        <v>115626665175</v>
      </c>
      <c r="I23" s="49">
        <v>436641.75</v>
      </c>
      <c r="J23" s="55">
        <v>263222</v>
      </c>
      <c r="K23" s="69">
        <f t="shared" si="1"/>
        <v>114933714718.5</v>
      </c>
      <c r="L23" s="71">
        <f t="shared" si="2"/>
        <v>-692950456.5</v>
      </c>
      <c r="M23" s="49">
        <v>528718.16732789727</v>
      </c>
      <c r="N23" s="55">
        <v>238326</v>
      </c>
      <c r="O23" s="69">
        <f t="shared" si="3"/>
        <v>126007285946.58844</v>
      </c>
      <c r="P23" s="78" t="s">
        <v>246</v>
      </c>
      <c r="Q23" s="75" t="s">
        <v>247</v>
      </c>
      <c r="R23" s="79" t="s">
        <v>249</v>
      </c>
      <c r="S23" s="75" t="s">
        <v>301</v>
      </c>
      <c r="T23" s="82">
        <f t="shared" si="4"/>
        <v>264808.99999828235</v>
      </c>
    </row>
    <row r="24" spans="1:20" ht="38.25">
      <c r="A24" s="52">
        <v>55</v>
      </c>
      <c r="B24" s="52">
        <v>627</v>
      </c>
      <c r="C24" s="52">
        <v>1119</v>
      </c>
      <c r="D24" s="51" t="s">
        <v>69</v>
      </c>
      <c r="E24" s="56" t="s">
        <v>71</v>
      </c>
      <c r="F24" s="69">
        <v>0</v>
      </c>
      <c r="G24" s="69">
        <v>118858500000</v>
      </c>
      <c r="H24" s="69">
        <f t="shared" si="0"/>
        <v>118858500000</v>
      </c>
      <c r="I24" s="49">
        <v>450000</v>
      </c>
      <c r="J24" s="55">
        <v>263222</v>
      </c>
      <c r="K24" s="69">
        <f t="shared" si="1"/>
        <v>118449900000</v>
      </c>
      <c r="L24" s="71">
        <f t="shared" si="2"/>
        <v>-408600000</v>
      </c>
      <c r="M24" s="49">
        <v>531443.70759304124</v>
      </c>
      <c r="N24" s="55">
        <v>238326</v>
      </c>
      <c r="O24" s="69">
        <f t="shared" si="3"/>
        <v>126656853055.81915</v>
      </c>
      <c r="P24" s="78" t="s">
        <v>246</v>
      </c>
      <c r="Q24" s="75" t="s">
        <v>247</v>
      </c>
      <c r="R24" s="79" t="s">
        <v>249</v>
      </c>
      <c r="S24" s="75" t="s">
        <v>398</v>
      </c>
      <c r="T24" s="82">
        <f t="shared" si="4"/>
        <v>264130</v>
      </c>
    </row>
    <row r="25" spans="1:20" ht="38.25">
      <c r="A25" s="52">
        <v>44</v>
      </c>
      <c r="B25" s="52">
        <v>553</v>
      </c>
      <c r="C25" s="52">
        <v>953</v>
      </c>
      <c r="D25" s="51" t="s">
        <v>16</v>
      </c>
      <c r="E25" s="56" t="s">
        <v>49</v>
      </c>
      <c r="F25" s="69">
        <v>0</v>
      </c>
      <c r="G25" s="69">
        <v>130480397806</v>
      </c>
      <c r="H25" s="69">
        <f t="shared" si="0"/>
        <v>130480397806</v>
      </c>
      <c r="I25" s="49">
        <v>492734</v>
      </c>
      <c r="J25" s="55">
        <v>263222</v>
      </c>
      <c r="K25" s="69">
        <f t="shared" si="1"/>
        <v>129698428948</v>
      </c>
      <c r="L25" s="71">
        <f t="shared" si="2"/>
        <v>-781968858</v>
      </c>
      <c r="M25" s="49">
        <v>601741.12764548417</v>
      </c>
      <c r="N25" s="55">
        <v>238326</v>
      </c>
      <c r="O25" s="69">
        <f t="shared" si="3"/>
        <v>143410555987.23767</v>
      </c>
      <c r="P25" s="78" t="s">
        <v>246</v>
      </c>
      <c r="Q25" s="75" t="s">
        <v>247</v>
      </c>
      <c r="R25" s="79" t="s">
        <v>261</v>
      </c>
      <c r="S25" s="75" t="s">
        <v>416</v>
      </c>
      <c r="T25" s="82">
        <f t="shared" si="4"/>
        <v>264809</v>
      </c>
    </row>
    <row r="26" spans="1:20" ht="38.25">
      <c r="A26" s="52">
        <v>42</v>
      </c>
      <c r="B26" s="52">
        <v>563</v>
      </c>
      <c r="C26" s="52">
        <v>1056</v>
      </c>
      <c r="D26" s="51" t="s">
        <v>16</v>
      </c>
      <c r="E26" s="56" t="s">
        <v>59</v>
      </c>
      <c r="F26" s="69">
        <v>0</v>
      </c>
      <c r="G26" s="69">
        <v>132101770351</v>
      </c>
      <c r="H26" s="69">
        <f t="shared" si="0"/>
        <v>132101770351</v>
      </c>
      <c r="I26" s="49">
        <v>498856.8</v>
      </c>
      <c r="J26" s="55">
        <v>263222</v>
      </c>
      <c r="K26" s="69">
        <f t="shared" si="1"/>
        <v>131310084609.59999</v>
      </c>
      <c r="L26" s="71">
        <f t="shared" si="2"/>
        <v>-791685741.40000916</v>
      </c>
      <c r="M26" s="49">
        <v>604052.75733495329</v>
      </c>
      <c r="N26" s="55">
        <v>238326</v>
      </c>
      <c r="O26" s="69">
        <f t="shared" si="3"/>
        <v>143961477444.61008</v>
      </c>
      <c r="P26" s="78" t="s">
        <v>246</v>
      </c>
      <c r="Q26" s="75" t="s">
        <v>247</v>
      </c>
      <c r="R26" s="79" t="s">
        <v>249</v>
      </c>
      <c r="S26" s="75" t="s">
        <v>302</v>
      </c>
      <c r="T26" s="82">
        <f t="shared" si="4"/>
        <v>264808.99999959907</v>
      </c>
    </row>
    <row r="27" spans="1:20" ht="25.5">
      <c r="A27" s="52">
        <v>53</v>
      </c>
      <c r="B27" s="52">
        <v>572</v>
      </c>
      <c r="C27" s="52">
        <v>1136</v>
      </c>
      <c r="D27" s="51" t="s">
        <v>16</v>
      </c>
      <c r="E27" s="56" t="s">
        <v>68</v>
      </c>
      <c r="F27" s="69">
        <v>0</v>
      </c>
      <c r="G27" s="69">
        <v>155335500302</v>
      </c>
      <c r="H27" s="69">
        <f t="shared" si="0"/>
        <v>155335500302</v>
      </c>
      <c r="I27" s="49">
        <v>586594.49</v>
      </c>
      <c r="J27" s="55">
        <v>263222</v>
      </c>
      <c r="K27" s="69">
        <f t="shared" si="1"/>
        <v>154404574846.78</v>
      </c>
      <c r="L27" s="71">
        <f t="shared" si="2"/>
        <v>-930925455.22000122</v>
      </c>
      <c r="M27" s="49">
        <v>716366.29476193583</v>
      </c>
      <c r="N27" s="55">
        <v>238326</v>
      </c>
      <c r="O27" s="69">
        <f t="shared" si="3"/>
        <v>170728713565.43311</v>
      </c>
      <c r="P27" s="78" t="s">
        <v>246</v>
      </c>
      <c r="Q27" s="75" t="s">
        <v>247</v>
      </c>
      <c r="R27" s="79" t="s">
        <v>249</v>
      </c>
      <c r="S27" s="75" t="s">
        <v>311</v>
      </c>
      <c r="T27" s="82">
        <f t="shared" si="4"/>
        <v>264808.99999930104</v>
      </c>
    </row>
    <row r="28" spans="1:20" ht="38.25">
      <c r="A28" s="52">
        <v>38</v>
      </c>
      <c r="B28" s="52">
        <v>559</v>
      </c>
      <c r="C28" s="52">
        <v>1039</v>
      </c>
      <c r="D28" s="51" t="s">
        <v>16</v>
      </c>
      <c r="E28" s="56" t="s">
        <v>55</v>
      </c>
      <c r="F28" s="69">
        <v>0</v>
      </c>
      <c r="G28" s="69">
        <v>170404591500</v>
      </c>
      <c r="H28" s="69">
        <f t="shared" si="0"/>
        <v>170404591500</v>
      </c>
      <c r="I28" s="49">
        <v>643500</v>
      </c>
      <c r="J28" s="55">
        <v>263222</v>
      </c>
      <c r="K28" s="69">
        <f t="shared" si="1"/>
        <v>169383357000</v>
      </c>
      <c r="L28" s="71">
        <f t="shared" si="2"/>
        <v>-1021234500</v>
      </c>
      <c r="M28" s="49">
        <v>779197.45575291838</v>
      </c>
      <c r="N28" s="55">
        <v>238326</v>
      </c>
      <c r="O28" s="69">
        <f t="shared" si="3"/>
        <v>185703012839.77002</v>
      </c>
      <c r="P28" s="78" t="s">
        <v>246</v>
      </c>
      <c r="Q28" s="75" t="s">
        <v>247</v>
      </c>
      <c r="R28" s="79" t="s">
        <v>249</v>
      </c>
      <c r="S28" s="75" t="s">
        <v>298</v>
      </c>
      <c r="T28" s="82">
        <f t="shared" si="4"/>
        <v>264809</v>
      </c>
    </row>
    <row r="29" spans="1:20" ht="25.5">
      <c r="A29" s="52">
        <v>5</v>
      </c>
      <c r="B29" s="52">
        <v>528</v>
      </c>
      <c r="C29" s="52">
        <v>590</v>
      </c>
      <c r="D29" s="51" t="s">
        <v>16</v>
      </c>
      <c r="E29" s="56" t="s">
        <v>21</v>
      </c>
      <c r="F29" s="69">
        <v>0</v>
      </c>
      <c r="G29" s="69">
        <v>180825090459</v>
      </c>
      <c r="H29" s="69">
        <f t="shared" si="0"/>
        <v>180825090459</v>
      </c>
      <c r="I29" s="49">
        <v>682851</v>
      </c>
      <c r="J29" s="55">
        <v>263222</v>
      </c>
      <c r="K29" s="69">
        <f t="shared" si="1"/>
        <v>179741405922</v>
      </c>
      <c r="L29" s="71">
        <f t="shared" si="2"/>
        <v>-1083684537</v>
      </c>
      <c r="M29" s="49">
        <v>822252.8366370661</v>
      </c>
      <c r="N29" s="55">
        <v>238326</v>
      </c>
      <c r="O29" s="69">
        <f t="shared" si="3"/>
        <v>195964229544.36542</v>
      </c>
      <c r="P29" s="78" t="s">
        <v>246</v>
      </c>
      <c r="Q29" s="75" t="s">
        <v>247</v>
      </c>
      <c r="R29" s="79" t="s">
        <v>260</v>
      </c>
      <c r="S29" s="75" t="s">
        <v>321</v>
      </c>
      <c r="T29" s="82">
        <f t="shared" si="4"/>
        <v>264809</v>
      </c>
    </row>
    <row r="30" spans="1:20" ht="25.5">
      <c r="A30" s="52">
        <v>12</v>
      </c>
      <c r="B30" s="52">
        <v>535</v>
      </c>
      <c r="C30" s="52">
        <v>601</v>
      </c>
      <c r="D30" s="51" t="s">
        <v>16</v>
      </c>
      <c r="E30" s="56" t="s">
        <v>28</v>
      </c>
      <c r="F30" s="69">
        <v>0</v>
      </c>
      <c r="G30" s="69">
        <v>188347601812</v>
      </c>
      <c r="H30" s="69">
        <f t="shared" si="0"/>
        <v>188347601812</v>
      </c>
      <c r="I30" s="49">
        <v>711258.31</v>
      </c>
      <c r="J30" s="55">
        <v>263222</v>
      </c>
      <c r="K30" s="69">
        <f t="shared" si="1"/>
        <v>187218834874.82001</v>
      </c>
      <c r="L30" s="71">
        <f t="shared" si="2"/>
        <v>-1128766937.1799927</v>
      </c>
      <c r="M30" s="49">
        <v>862013.21897660126</v>
      </c>
      <c r="N30" s="55">
        <v>238326</v>
      </c>
      <c r="O30" s="69">
        <f t="shared" si="3"/>
        <v>205440162425.81747</v>
      </c>
      <c r="P30" s="78" t="s">
        <v>246</v>
      </c>
      <c r="Q30" s="75" t="s">
        <v>247</v>
      </c>
      <c r="R30" s="79" t="s">
        <v>256</v>
      </c>
      <c r="S30" s="75" t="s">
        <v>279</v>
      </c>
      <c r="T30" s="82">
        <f t="shared" si="4"/>
        <v>264808.99999888928</v>
      </c>
    </row>
    <row r="31" spans="1:20" ht="25.5">
      <c r="A31" s="52">
        <v>57</v>
      </c>
      <c r="B31" s="52">
        <v>629</v>
      </c>
      <c r="C31" s="52">
        <v>1123</v>
      </c>
      <c r="D31" s="51" t="s">
        <v>69</v>
      </c>
      <c r="E31" s="56" t="s">
        <v>73</v>
      </c>
      <c r="F31" s="69">
        <v>0</v>
      </c>
      <c r="G31" s="69">
        <v>187997776299</v>
      </c>
      <c r="H31" s="69">
        <f t="shared" si="0"/>
        <v>187997776299</v>
      </c>
      <c r="I31" s="49">
        <v>711762.3</v>
      </c>
      <c r="J31" s="55">
        <v>263222</v>
      </c>
      <c r="K31" s="69">
        <f t="shared" si="1"/>
        <v>187351496130.60001</v>
      </c>
      <c r="L31" s="71">
        <f t="shared" si="2"/>
        <v>-646280168.3999939</v>
      </c>
      <c r="M31" s="49">
        <v>840581.32363766781</v>
      </c>
      <c r="N31" s="55">
        <v>238326</v>
      </c>
      <c r="O31" s="69">
        <f t="shared" si="3"/>
        <v>200332384537.27081</v>
      </c>
      <c r="P31" s="78" t="s">
        <v>246</v>
      </c>
      <c r="Q31" s="75" t="s">
        <v>247</v>
      </c>
      <c r="R31" s="79" t="s">
        <v>249</v>
      </c>
      <c r="S31" s="75" t="s">
        <v>315</v>
      </c>
      <c r="T31" s="82">
        <f t="shared" si="4"/>
        <v>264130</v>
      </c>
    </row>
    <row r="32" spans="1:20" ht="38.25">
      <c r="A32" s="52">
        <v>60</v>
      </c>
      <c r="B32" s="52">
        <v>632</v>
      </c>
      <c r="C32" s="52">
        <v>1137</v>
      </c>
      <c r="D32" s="51" t="s">
        <v>69</v>
      </c>
      <c r="E32" s="56" t="s">
        <v>76</v>
      </c>
      <c r="F32" s="69">
        <v>0</v>
      </c>
      <c r="G32" s="69">
        <v>215692519950</v>
      </c>
      <c r="H32" s="69">
        <f t="shared" si="0"/>
        <v>215692519950</v>
      </c>
      <c r="I32" s="49">
        <v>816615</v>
      </c>
      <c r="J32" s="55">
        <v>263222</v>
      </c>
      <c r="K32" s="69">
        <f t="shared" si="1"/>
        <v>214951033530</v>
      </c>
      <c r="L32" s="71">
        <f t="shared" si="2"/>
        <v>-741486420</v>
      </c>
      <c r="M32" s="49">
        <v>964410.89616909204</v>
      </c>
      <c r="N32" s="55">
        <v>238326</v>
      </c>
      <c r="O32" s="69">
        <f t="shared" si="3"/>
        <v>229844191240.39502</v>
      </c>
      <c r="P32" s="78" t="s">
        <v>246</v>
      </c>
      <c r="Q32" s="75" t="s">
        <v>247</v>
      </c>
      <c r="R32" s="79" t="s">
        <v>249</v>
      </c>
      <c r="S32" s="75" t="s">
        <v>317</v>
      </c>
      <c r="T32" s="82">
        <f t="shared" si="4"/>
        <v>264130</v>
      </c>
    </row>
    <row r="33" spans="1:20" ht="25.5">
      <c r="A33" s="52">
        <v>21</v>
      </c>
      <c r="B33" s="52">
        <v>938</v>
      </c>
      <c r="C33" s="52">
        <v>1210</v>
      </c>
      <c r="D33" s="53" t="s">
        <v>80</v>
      </c>
      <c r="E33" s="56" t="s">
        <v>81</v>
      </c>
      <c r="F33" s="69">
        <v>0</v>
      </c>
      <c r="G33" s="69">
        <v>221293837380</v>
      </c>
      <c r="H33" s="69">
        <f t="shared" ref="H33:H63" si="5">G33-F33</f>
        <v>221293837380</v>
      </c>
      <c r="I33" s="49">
        <v>835673.4</v>
      </c>
      <c r="J33" s="55">
        <v>263222</v>
      </c>
      <c r="K33" s="69">
        <f t="shared" ref="K33:K63" si="6">I33*J33</f>
        <v>219967623694.80002</v>
      </c>
      <c r="L33" s="71">
        <f t="shared" ref="L33:L63" si="7">K33-H33</f>
        <v>-1326213685.1999817</v>
      </c>
      <c r="M33" s="49">
        <v>1012798.7362947237</v>
      </c>
      <c r="N33" s="55">
        <v>238326</v>
      </c>
      <c r="O33" s="69">
        <f t="shared" ref="O33:O63" si="8">N33*M33</f>
        <v>241376271626.17633</v>
      </c>
      <c r="P33" s="78" t="s">
        <v>246</v>
      </c>
      <c r="Q33" s="75" t="s">
        <v>247</v>
      </c>
      <c r="R33" s="79" t="s">
        <v>257</v>
      </c>
      <c r="S33" s="75" t="s">
        <v>283</v>
      </c>
      <c r="T33" s="82">
        <f t="shared" ref="T33:T63" si="9">H33/I33</f>
        <v>264808.99999928201</v>
      </c>
    </row>
    <row r="34" spans="1:20" ht="38.25">
      <c r="A34" s="52">
        <v>46</v>
      </c>
      <c r="B34" s="52">
        <v>565</v>
      </c>
      <c r="C34" s="52">
        <v>1104</v>
      </c>
      <c r="D34" s="51" t="s">
        <v>16</v>
      </c>
      <c r="E34" s="56" t="s">
        <v>61</v>
      </c>
      <c r="F34" s="69">
        <v>0</v>
      </c>
      <c r="G34" s="69">
        <v>221748241680</v>
      </c>
      <c r="H34" s="69">
        <f t="shared" si="5"/>
        <v>221748241680</v>
      </c>
      <c r="I34" s="49">
        <v>837389.37</v>
      </c>
      <c r="J34" s="55">
        <v>263222</v>
      </c>
      <c r="K34" s="69">
        <f t="shared" si="6"/>
        <v>220419304750.13998</v>
      </c>
      <c r="L34" s="71">
        <f t="shared" si="7"/>
        <v>-1328936929.8600159</v>
      </c>
      <c r="M34" s="49">
        <v>1022644.3147461745</v>
      </c>
      <c r="N34" s="55">
        <v>238326</v>
      </c>
      <c r="O34" s="69">
        <f t="shared" si="8"/>
        <v>243722728956.19678</v>
      </c>
      <c r="P34" s="78" t="s">
        <v>246</v>
      </c>
      <c r="Q34" s="75" t="s">
        <v>247</v>
      </c>
      <c r="R34" s="79" t="s">
        <v>249</v>
      </c>
      <c r="S34" s="75" t="s">
        <v>403</v>
      </c>
      <c r="T34" s="82">
        <f t="shared" si="9"/>
        <v>264808.99999960593</v>
      </c>
    </row>
    <row r="35" spans="1:20" ht="25.5">
      <c r="A35" s="52">
        <v>35</v>
      </c>
      <c r="B35" s="52">
        <v>556</v>
      </c>
      <c r="C35" s="52">
        <v>1034</v>
      </c>
      <c r="D35" s="51" t="s">
        <v>16</v>
      </c>
      <c r="E35" s="56" t="s">
        <v>52</v>
      </c>
      <c r="F35" s="69">
        <v>0</v>
      </c>
      <c r="G35" s="69">
        <v>243020356594</v>
      </c>
      <c r="H35" s="69">
        <f t="shared" si="5"/>
        <v>243020356594</v>
      </c>
      <c r="I35" s="49">
        <v>917719.4</v>
      </c>
      <c r="J35" s="55">
        <v>263222</v>
      </c>
      <c r="K35" s="69">
        <f t="shared" si="6"/>
        <v>241563935906.80002</v>
      </c>
      <c r="L35" s="71">
        <f t="shared" si="7"/>
        <v>-1456420687.1999817</v>
      </c>
      <c r="M35" s="49">
        <v>1111242.6131703106</v>
      </c>
      <c r="N35" s="55">
        <v>238326</v>
      </c>
      <c r="O35" s="69">
        <f t="shared" si="8"/>
        <v>264838007026.42746</v>
      </c>
      <c r="P35" s="78" t="s">
        <v>246</v>
      </c>
      <c r="Q35" s="75" t="s">
        <v>247</v>
      </c>
      <c r="R35" s="79" t="s">
        <v>249</v>
      </c>
      <c r="S35" s="75" t="s">
        <v>295</v>
      </c>
      <c r="T35" s="82">
        <f t="shared" si="9"/>
        <v>264808.99999934621</v>
      </c>
    </row>
    <row r="36" spans="1:20" ht="25.5">
      <c r="A36" s="52">
        <v>36</v>
      </c>
      <c r="B36" s="52">
        <v>557</v>
      </c>
      <c r="C36" s="52">
        <v>1037</v>
      </c>
      <c r="D36" s="51" t="s">
        <v>16</v>
      </c>
      <c r="E36" s="56" t="s">
        <v>53</v>
      </c>
      <c r="F36" s="69">
        <v>0</v>
      </c>
      <c r="G36" s="69">
        <v>243054863855</v>
      </c>
      <c r="H36" s="69">
        <f t="shared" si="5"/>
        <v>243054863855</v>
      </c>
      <c r="I36" s="49">
        <v>917849.71</v>
      </c>
      <c r="J36" s="55">
        <v>263222</v>
      </c>
      <c r="K36" s="69">
        <f t="shared" si="6"/>
        <v>241598236365.62</v>
      </c>
      <c r="L36" s="71">
        <f t="shared" si="7"/>
        <v>-1456627489.3800049</v>
      </c>
      <c r="M36" s="49">
        <v>1111400.402168693</v>
      </c>
      <c r="N36" s="55">
        <v>238326</v>
      </c>
      <c r="O36" s="69">
        <f t="shared" si="8"/>
        <v>264875612247.25592</v>
      </c>
      <c r="P36" s="78" t="s">
        <v>246</v>
      </c>
      <c r="Q36" s="75" t="s">
        <v>247</v>
      </c>
      <c r="R36" s="79" t="s">
        <v>254</v>
      </c>
      <c r="S36" s="75" t="s">
        <v>333</v>
      </c>
      <c r="T36" s="82">
        <f t="shared" si="9"/>
        <v>264808.99999957508</v>
      </c>
    </row>
    <row r="37" spans="1:20" ht="25.5">
      <c r="A37" s="52">
        <v>26</v>
      </c>
      <c r="B37" s="52">
        <v>550</v>
      </c>
      <c r="C37" s="52">
        <v>948</v>
      </c>
      <c r="D37" s="51" t="s">
        <v>16</v>
      </c>
      <c r="E37" s="56" t="s">
        <v>41</v>
      </c>
      <c r="F37" s="69">
        <v>0</v>
      </c>
      <c r="G37" s="69">
        <v>262044841567</v>
      </c>
      <c r="H37" s="69">
        <f t="shared" si="5"/>
        <v>262044841567</v>
      </c>
      <c r="I37" s="49">
        <v>989561.69</v>
      </c>
      <c r="J37" s="55">
        <v>263222</v>
      </c>
      <c r="K37" s="69">
        <f t="shared" si="6"/>
        <v>260474407165.17999</v>
      </c>
      <c r="L37" s="71">
        <f t="shared" si="7"/>
        <v>-1570434401.8200073</v>
      </c>
      <c r="M37" s="49">
        <v>1178810.4300122848</v>
      </c>
      <c r="N37" s="55">
        <v>238326</v>
      </c>
      <c r="O37" s="69">
        <f t="shared" si="8"/>
        <v>280941174543.10779</v>
      </c>
      <c r="P37" s="78" t="s">
        <v>246</v>
      </c>
      <c r="Q37" s="75" t="s">
        <v>247</v>
      </c>
      <c r="R37" s="79" t="s">
        <v>256</v>
      </c>
      <c r="S37" s="75" t="s">
        <v>288</v>
      </c>
      <c r="T37" s="82">
        <f t="shared" si="9"/>
        <v>264808.99999978777</v>
      </c>
    </row>
    <row r="38" spans="1:20" ht="38.25">
      <c r="A38" s="52">
        <v>63</v>
      </c>
      <c r="B38" s="52">
        <v>635</v>
      </c>
      <c r="C38" s="52">
        <v>1140</v>
      </c>
      <c r="D38" s="51" t="s">
        <v>69</v>
      </c>
      <c r="E38" s="56" t="s">
        <v>79</v>
      </c>
      <c r="F38" s="69">
        <v>0</v>
      </c>
      <c r="G38" s="69">
        <v>281708313728</v>
      </c>
      <c r="H38" s="69">
        <f t="shared" si="5"/>
        <v>281708313728</v>
      </c>
      <c r="I38" s="49">
        <v>1066551.75</v>
      </c>
      <c r="J38" s="55">
        <v>263222</v>
      </c>
      <c r="K38" s="69">
        <f t="shared" si="6"/>
        <v>280739884738.5</v>
      </c>
      <c r="L38" s="71">
        <f t="shared" si="7"/>
        <v>-968428989.5</v>
      </c>
      <c r="M38" s="49">
        <v>1259582.7030218809</v>
      </c>
      <c r="N38" s="55">
        <v>238326</v>
      </c>
      <c r="O38" s="69">
        <f t="shared" si="8"/>
        <v>300191307280.39282</v>
      </c>
      <c r="P38" s="78" t="s">
        <v>246</v>
      </c>
      <c r="Q38" s="75" t="s">
        <v>247</v>
      </c>
      <c r="R38" s="79" t="s">
        <v>252</v>
      </c>
      <c r="S38" s="75" t="s">
        <v>339</v>
      </c>
      <c r="T38" s="82">
        <f t="shared" si="9"/>
        <v>264130.0000004688</v>
      </c>
    </row>
    <row r="39" spans="1:20" ht="38.25">
      <c r="A39" s="52">
        <v>58</v>
      </c>
      <c r="B39" s="52">
        <v>630</v>
      </c>
      <c r="C39" s="52">
        <v>1134</v>
      </c>
      <c r="D39" s="51" t="s">
        <v>69</v>
      </c>
      <c r="E39" s="56" t="s">
        <v>74</v>
      </c>
      <c r="F39" s="69">
        <v>0</v>
      </c>
      <c r="G39" s="69">
        <v>285485066336</v>
      </c>
      <c r="H39" s="69">
        <f t="shared" si="5"/>
        <v>285485066336</v>
      </c>
      <c r="I39" s="49">
        <v>1080850.5900000001</v>
      </c>
      <c r="J39" s="55">
        <v>263222</v>
      </c>
      <c r="K39" s="69">
        <f t="shared" si="6"/>
        <v>284503654000.98004</v>
      </c>
      <c r="L39" s="71">
        <f t="shared" si="7"/>
        <v>-981412335.0199585</v>
      </c>
      <c r="M39" s="49">
        <v>1276469.4331193918</v>
      </c>
      <c r="N39" s="55">
        <v>238326</v>
      </c>
      <c r="O39" s="69">
        <f t="shared" si="8"/>
        <v>304215854117.61218</v>
      </c>
      <c r="P39" s="78" t="s">
        <v>246</v>
      </c>
      <c r="Q39" s="75" t="s">
        <v>247</v>
      </c>
      <c r="R39" s="79" t="s">
        <v>249</v>
      </c>
      <c r="S39" s="75" t="s">
        <v>266</v>
      </c>
      <c r="T39" s="82">
        <f t="shared" si="9"/>
        <v>264129.99999935232</v>
      </c>
    </row>
    <row r="40" spans="1:20" ht="38.25">
      <c r="A40" s="52">
        <v>40</v>
      </c>
      <c r="B40" s="52">
        <v>561</v>
      </c>
      <c r="C40" s="52">
        <v>1047</v>
      </c>
      <c r="D40" s="51" t="s">
        <v>16</v>
      </c>
      <c r="E40" s="56" t="s">
        <v>57</v>
      </c>
      <c r="F40" s="69">
        <v>0</v>
      </c>
      <c r="G40" s="69">
        <v>286901620305</v>
      </c>
      <c r="H40" s="69">
        <f t="shared" si="5"/>
        <v>286901620305</v>
      </c>
      <c r="I40" s="49">
        <v>1083428.51</v>
      </c>
      <c r="J40" s="55">
        <v>263222</v>
      </c>
      <c r="K40" s="69">
        <f t="shared" si="6"/>
        <v>285182219259.22003</v>
      </c>
      <c r="L40" s="71">
        <f t="shared" si="7"/>
        <v>-1719401045.7799683</v>
      </c>
      <c r="M40" s="49">
        <v>1311895.4754967759</v>
      </c>
      <c r="N40" s="55">
        <v>238326</v>
      </c>
      <c r="O40" s="69">
        <f t="shared" si="8"/>
        <v>312658801093.24463</v>
      </c>
      <c r="P40" s="78" t="s">
        <v>246</v>
      </c>
      <c r="Q40" s="75" t="s">
        <v>247</v>
      </c>
      <c r="R40" s="79" t="s">
        <v>249</v>
      </c>
      <c r="S40" s="75" t="s">
        <v>300</v>
      </c>
      <c r="T40" s="82">
        <f t="shared" si="9"/>
        <v>264809.00000037841</v>
      </c>
    </row>
    <row r="41" spans="1:20" ht="38.25">
      <c r="A41" s="52">
        <v>24</v>
      </c>
      <c r="B41" s="52">
        <v>548</v>
      </c>
      <c r="C41" s="52">
        <v>942</v>
      </c>
      <c r="D41" s="51" t="s">
        <v>16</v>
      </c>
      <c r="E41" s="56" t="s">
        <v>39</v>
      </c>
      <c r="F41" s="69">
        <v>0</v>
      </c>
      <c r="G41" s="69">
        <v>305420108240</v>
      </c>
      <c r="H41" s="69">
        <f t="shared" si="5"/>
        <v>305420108240</v>
      </c>
      <c r="I41" s="49">
        <v>1153360</v>
      </c>
      <c r="J41" s="55">
        <v>263222</v>
      </c>
      <c r="K41" s="69">
        <f t="shared" si="6"/>
        <v>303589725920</v>
      </c>
      <c r="L41" s="71">
        <f t="shared" si="7"/>
        <v>-1830382320</v>
      </c>
      <c r="M41" s="49">
        <v>1373934.3502262793</v>
      </c>
      <c r="N41" s="55">
        <v>238326</v>
      </c>
      <c r="O41" s="69">
        <f t="shared" si="8"/>
        <v>327444277952.02826</v>
      </c>
      <c r="P41" s="78" t="s">
        <v>246</v>
      </c>
      <c r="Q41" s="75" t="s">
        <v>247</v>
      </c>
      <c r="R41" s="79" t="s">
        <v>249</v>
      </c>
      <c r="S41" s="75" t="s">
        <v>286</v>
      </c>
      <c r="T41" s="82">
        <f t="shared" si="9"/>
        <v>264809</v>
      </c>
    </row>
    <row r="42" spans="1:20" ht="38.25">
      <c r="A42" s="52">
        <v>51</v>
      </c>
      <c r="B42" s="52">
        <v>570</v>
      </c>
      <c r="C42" s="52">
        <v>1132</v>
      </c>
      <c r="D42" s="51" t="s">
        <v>16</v>
      </c>
      <c r="E42" s="56" t="s">
        <v>66</v>
      </c>
      <c r="F42" s="69">
        <v>0</v>
      </c>
      <c r="G42" s="69">
        <v>317349499473</v>
      </c>
      <c r="H42" s="69">
        <f t="shared" si="5"/>
        <v>317349499473</v>
      </c>
      <c r="I42" s="49">
        <v>1198409.04</v>
      </c>
      <c r="J42" s="55">
        <v>263222</v>
      </c>
      <c r="K42" s="69">
        <f t="shared" si="6"/>
        <v>315447624326.88</v>
      </c>
      <c r="L42" s="71">
        <f t="shared" si="7"/>
        <v>-1901875146.1199951</v>
      </c>
      <c r="M42" s="49">
        <v>1463532.0621474104</v>
      </c>
      <c r="N42" s="55">
        <v>238326</v>
      </c>
      <c r="O42" s="69">
        <f t="shared" si="8"/>
        <v>348797742243.34375</v>
      </c>
      <c r="P42" s="78" t="s">
        <v>246</v>
      </c>
      <c r="Q42" s="75" t="s">
        <v>247</v>
      </c>
      <c r="R42" s="79" t="s">
        <v>249</v>
      </c>
      <c r="S42" s="75" t="s">
        <v>383</v>
      </c>
      <c r="T42" s="82">
        <f t="shared" si="9"/>
        <v>264808.99999969959</v>
      </c>
    </row>
    <row r="43" spans="1:20" ht="38.25">
      <c r="A43" s="52">
        <v>17</v>
      </c>
      <c r="B43" s="52">
        <v>540</v>
      </c>
      <c r="C43" s="52">
        <v>606</v>
      </c>
      <c r="D43" s="51" t="s">
        <v>16</v>
      </c>
      <c r="E43" s="56" t="s">
        <v>33</v>
      </c>
      <c r="F43" s="69">
        <v>0</v>
      </c>
      <c r="G43" s="69">
        <v>317784066930</v>
      </c>
      <c r="H43" s="69">
        <f t="shared" si="5"/>
        <v>317784066930</v>
      </c>
      <c r="I43" s="49">
        <v>1200050.1000000001</v>
      </c>
      <c r="J43" s="55">
        <v>263222</v>
      </c>
      <c r="K43" s="69">
        <f t="shared" si="6"/>
        <v>315879587422.20001</v>
      </c>
      <c r="L43" s="71">
        <f t="shared" si="7"/>
        <v>-1904479507.7999878</v>
      </c>
      <c r="M43" s="49">
        <v>1454406.9785760283</v>
      </c>
      <c r="N43" s="55">
        <v>238326</v>
      </c>
      <c r="O43" s="69">
        <f t="shared" si="8"/>
        <v>346622997576.11053</v>
      </c>
      <c r="P43" s="78" t="s">
        <v>246</v>
      </c>
      <c r="Q43" s="75" t="s">
        <v>247</v>
      </c>
      <c r="R43" s="79" t="s">
        <v>257</v>
      </c>
      <c r="S43" s="75" t="s">
        <v>332</v>
      </c>
      <c r="T43" s="82">
        <f t="shared" si="9"/>
        <v>264808.99999924999</v>
      </c>
    </row>
    <row r="44" spans="1:20" ht="38.25">
      <c r="A44" s="52">
        <v>6</v>
      </c>
      <c r="B44" s="52">
        <v>529</v>
      </c>
      <c r="C44" s="52">
        <v>591</v>
      </c>
      <c r="D44" s="51" t="s">
        <v>16</v>
      </c>
      <c r="E44" s="56" t="s">
        <v>22</v>
      </c>
      <c r="F44" s="69">
        <v>0</v>
      </c>
      <c r="G44" s="69">
        <v>340362000041</v>
      </c>
      <c r="H44" s="69">
        <f t="shared" si="5"/>
        <v>340362000041</v>
      </c>
      <c r="I44" s="49">
        <v>1285311.3</v>
      </c>
      <c r="J44" s="55">
        <v>263222</v>
      </c>
      <c r="K44" s="69">
        <f t="shared" si="6"/>
        <v>338322211008.60004</v>
      </c>
      <c r="L44" s="71">
        <f t="shared" si="7"/>
        <v>-2039789032.3999634</v>
      </c>
      <c r="M44" s="49">
        <v>1547703.4702836713</v>
      </c>
      <c r="N44" s="55">
        <v>238326</v>
      </c>
      <c r="O44" s="69">
        <f t="shared" si="8"/>
        <v>368857977258.82623</v>
      </c>
      <c r="P44" s="78" t="s">
        <v>246</v>
      </c>
      <c r="Q44" s="75" t="s">
        <v>247</v>
      </c>
      <c r="R44" s="79" t="s">
        <v>260</v>
      </c>
      <c r="S44" s="75" t="s">
        <v>322</v>
      </c>
      <c r="T44" s="82">
        <f t="shared" si="9"/>
        <v>264808.99999945535</v>
      </c>
    </row>
    <row r="45" spans="1:20" ht="38.25">
      <c r="A45" s="52">
        <v>19</v>
      </c>
      <c r="B45" s="52">
        <v>542</v>
      </c>
      <c r="C45" s="52">
        <v>608</v>
      </c>
      <c r="D45" s="51" t="s">
        <v>16</v>
      </c>
      <c r="E45" s="56" t="s">
        <v>35</v>
      </c>
      <c r="F45" s="69">
        <v>0</v>
      </c>
      <c r="G45" s="69">
        <v>346661461900</v>
      </c>
      <c r="H45" s="69">
        <f t="shared" si="5"/>
        <v>346661461900</v>
      </c>
      <c r="I45" s="49">
        <v>1309100</v>
      </c>
      <c r="J45" s="55">
        <v>263222</v>
      </c>
      <c r="K45" s="69">
        <f t="shared" si="6"/>
        <v>344583920200</v>
      </c>
      <c r="L45" s="71">
        <f t="shared" si="7"/>
        <v>-2077541700</v>
      </c>
      <c r="M45" s="49">
        <v>1586570.5737234459</v>
      </c>
      <c r="N45" s="55">
        <v>238326</v>
      </c>
      <c r="O45" s="69">
        <f t="shared" si="8"/>
        <v>378121018553.21399</v>
      </c>
      <c r="P45" s="78" t="s">
        <v>246</v>
      </c>
      <c r="Q45" s="75" t="s">
        <v>247</v>
      </c>
      <c r="R45" s="79" t="s">
        <v>249</v>
      </c>
      <c r="S45" s="75" t="s">
        <v>281</v>
      </c>
      <c r="T45" s="82">
        <f t="shared" si="9"/>
        <v>264809</v>
      </c>
    </row>
    <row r="46" spans="1:20" ht="38.25">
      <c r="A46" s="52">
        <v>37</v>
      </c>
      <c r="B46" s="52">
        <v>558</v>
      </c>
      <c r="C46" s="52">
        <v>1038</v>
      </c>
      <c r="D46" s="51" t="s">
        <v>16</v>
      </c>
      <c r="E46" s="56" t="s">
        <v>54</v>
      </c>
      <c r="F46" s="69">
        <v>0</v>
      </c>
      <c r="G46" s="69">
        <v>355000993757</v>
      </c>
      <c r="H46" s="69">
        <f t="shared" si="5"/>
        <v>355000993757</v>
      </c>
      <c r="I46" s="49">
        <v>1340592.6299999999</v>
      </c>
      <c r="J46" s="55">
        <v>263222</v>
      </c>
      <c r="K46" s="69">
        <f t="shared" si="6"/>
        <v>352873473253.85999</v>
      </c>
      <c r="L46" s="71">
        <f t="shared" si="7"/>
        <v>-2127520503.1400146</v>
      </c>
      <c r="M46" s="49">
        <v>1623288.8368253512</v>
      </c>
      <c r="N46" s="55">
        <v>238326</v>
      </c>
      <c r="O46" s="69">
        <f t="shared" si="8"/>
        <v>386871935325.23865</v>
      </c>
      <c r="P46" s="78" t="s">
        <v>246</v>
      </c>
      <c r="Q46" s="75" t="s">
        <v>247</v>
      </c>
      <c r="R46" s="79" t="s">
        <v>254</v>
      </c>
      <c r="S46" s="75" t="s">
        <v>334</v>
      </c>
      <c r="T46" s="82">
        <f t="shared" si="9"/>
        <v>264808.99999950023</v>
      </c>
    </row>
    <row r="47" spans="1:20" ht="25.5">
      <c r="A47" s="52">
        <v>9</v>
      </c>
      <c r="B47" s="52">
        <v>532</v>
      </c>
      <c r="C47" s="52">
        <v>598</v>
      </c>
      <c r="D47" s="51" t="s">
        <v>16</v>
      </c>
      <c r="E47" s="56" t="s">
        <v>25</v>
      </c>
      <c r="F47" s="69">
        <v>0</v>
      </c>
      <c r="G47" s="69">
        <v>378437742175</v>
      </c>
      <c r="H47" s="69">
        <f t="shared" si="5"/>
        <v>378437742175</v>
      </c>
      <c r="I47" s="49">
        <v>1429096.99</v>
      </c>
      <c r="J47" s="55">
        <v>263222</v>
      </c>
      <c r="K47" s="69">
        <f t="shared" si="6"/>
        <v>376169767901.77997</v>
      </c>
      <c r="L47" s="71">
        <f t="shared" si="7"/>
        <v>-2267974273.2200317</v>
      </c>
      <c r="M47" s="49">
        <v>1720842.5467005144</v>
      </c>
      <c r="N47" s="55">
        <v>238326</v>
      </c>
      <c r="O47" s="69">
        <f t="shared" si="8"/>
        <v>410121520784.94678</v>
      </c>
      <c r="P47" s="78" t="s">
        <v>246</v>
      </c>
      <c r="Q47" s="75" t="s">
        <v>247</v>
      </c>
      <c r="R47" s="79" t="s">
        <v>254</v>
      </c>
      <c r="S47" s="75" t="s">
        <v>325</v>
      </c>
      <c r="T47" s="82">
        <f t="shared" si="9"/>
        <v>264808.99814574519</v>
      </c>
    </row>
    <row r="48" spans="1:20" ht="38.25">
      <c r="A48" s="52">
        <v>49</v>
      </c>
      <c r="B48" s="52">
        <v>568</v>
      </c>
      <c r="C48" s="52">
        <v>1109</v>
      </c>
      <c r="D48" s="51" t="s">
        <v>16</v>
      </c>
      <c r="E48" s="56" t="s">
        <v>64</v>
      </c>
      <c r="F48" s="69">
        <v>0</v>
      </c>
      <c r="G48" s="69">
        <v>394481465547</v>
      </c>
      <c r="H48" s="69">
        <f t="shared" si="5"/>
        <v>394481465547</v>
      </c>
      <c r="I48" s="49">
        <v>1489683</v>
      </c>
      <c r="J48" s="55">
        <v>263222</v>
      </c>
      <c r="K48" s="69">
        <f t="shared" si="6"/>
        <v>392117338626</v>
      </c>
      <c r="L48" s="71">
        <f t="shared" si="7"/>
        <v>-2364126921</v>
      </c>
      <c r="M48" s="49">
        <v>1819244.3148926352</v>
      </c>
      <c r="N48" s="55">
        <v>238326</v>
      </c>
      <c r="O48" s="69">
        <f t="shared" si="8"/>
        <v>433573220591.10217</v>
      </c>
      <c r="P48" s="78" t="s">
        <v>246</v>
      </c>
      <c r="Q48" s="75" t="s">
        <v>247</v>
      </c>
      <c r="R48" s="79" t="s">
        <v>254</v>
      </c>
      <c r="S48" s="75" t="s">
        <v>336</v>
      </c>
      <c r="T48" s="82">
        <f t="shared" si="9"/>
        <v>264809</v>
      </c>
    </row>
    <row r="49" spans="1:20" ht="38.25">
      <c r="A49" s="52">
        <v>27</v>
      </c>
      <c r="B49" s="52">
        <v>551</v>
      </c>
      <c r="C49" s="52">
        <v>949</v>
      </c>
      <c r="D49" s="51" t="s">
        <v>16</v>
      </c>
      <c r="E49" s="56" t="s">
        <v>42</v>
      </c>
      <c r="F49" s="69">
        <v>0</v>
      </c>
      <c r="G49" s="69">
        <v>482137746300</v>
      </c>
      <c r="H49" s="69">
        <f t="shared" si="5"/>
        <v>482137746300</v>
      </c>
      <c r="I49" s="49">
        <v>1820700</v>
      </c>
      <c r="J49" s="55">
        <v>263222</v>
      </c>
      <c r="K49" s="69">
        <f t="shared" si="6"/>
        <v>479248295400</v>
      </c>
      <c r="L49" s="71">
        <f t="shared" si="7"/>
        <v>-2889450900</v>
      </c>
      <c r="M49" s="49">
        <v>2168899.7983777719</v>
      </c>
      <c r="N49" s="55">
        <v>238326</v>
      </c>
      <c r="O49" s="69">
        <f t="shared" si="8"/>
        <v>516905213348.18085</v>
      </c>
      <c r="P49" s="78" t="s">
        <v>246</v>
      </c>
      <c r="Q49" s="75" t="s">
        <v>247</v>
      </c>
      <c r="R49" s="79" t="s">
        <v>249</v>
      </c>
      <c r="S49" s="75" t="s">
        <v>289</v>
      </c>
      <c r="T49" s="82">
        <f t="shared" si="9"/>
        <v>264809</v>
      </c>
    </row>
    <row r="50" spans="1:20" ht="38.25">
      <c r="A50" s="52">
        <v>47</v>
      </c>
      <c r="B50" s="52">
        <v>566</v>
      </c>
      <c r="C50" s="52">
        <v>1105</v>
      </c>
      <c r="D50" s="51" t="s">
        <v>16</v>
      </c>
      <c r="E50" s="56" t="s">
        <v>62</v>
      </c>
      <c r="F50" s="69">
        <v>0</v>
      </c>
      <c r="G50" s="69">
        <v>489917106495</v>
      </c>
      <c r="H50" s="69">
        <f t="shared" si="5"/>
        <v>489917106495</v>
      </c>
      <c r="I50" s="49">
        <v>1850077.25</v>
      </c>
      <c r="J50" s="55">
        <v>263222</v>
      </c>
      <c r="K50" s="69">
        <f t="shared" si="6"/>
        <v>486981033899.5</v>
      </c>
      <c r="L50" s="71">
        <f t="shared" si="7"/>
        <v>-2936072595.5</v>
      </c>
      <c r="M50" s="49">
        <v>2259368.2811542461</v>
      </c>
      <c r="N50" s="55">
        <v>238326</v>
      </c>
      <c r="O50" s="69">
        <f t="shared" si="8"/>
        <v>538466204974.36682</v>
      </c>
      <c r="P50" s="78" t="s">
        <v>246</v>
      </c>
      <c r="Q50" s="75" t="s">
        <v>247</v>
      </c>
      <c r="R50" s="79" t="s">
        <v>249</v>
      </c>
      <c r="S50" s="75" t="s">
        <v>305</v>
      </c>
      <c r="T50" s="82">
        <f t="shared" si="9"/>
        <v>264808.99999986484</v>
      </c>
    </row>
    <row r="51" spans="1:20" ht="38.25">
      <c r="A51" s="52">
        <v>3</v>
      </c>
      <c r="B51" s="52">
        <v>526</v>
      </c>
      <c r="C51" s="52">
        <v>588</v>
      </c>
      <c r="D51" s="51" t="s">
        <v>16</v>
      </c>
      <c r="E51" s="56" t="s">
        <v>19</v>
      </c>
      <c r="F51" s="69">
        <v>0</v>
      </c>
      <c r="G51" s="69">
        <v>492760162121</v>
      </c>
      <c r="H51" s="69">
        <f t="shared" si="5"/>
        <v>492760162121</v>
      </c>
      <c r="I51" s="49">
        <v>1860813.5</v>
      </c>
      <c r="J51" s="55">
        <v>263222</v>
      </c>
      <c r="K51" s="69">
        <f t="shared" si="6"/>
        <v>489807051097</v>
      </c>
      <c r="L51" s="71">
        <f t="shared" si="7"/>
        <v>-2953111024</v>
      </c>
      <c r="M51" s="49">
        <v>2240692.5944716302</v>
      </c>
      <c r="N51" s="55">
        <v>238326</v>
      </c>
      <c r="O51" s="69">
        <f t="shared" si="8"/>
        <v>534015303270.04572</v>
      </c>
      <c r="P51" s="78" t="s">
        <v>246</v>
      </c>
      <c r="Q51" s="75" t="s">
        <v>247</v>
      </c>
      <c r="R51" s="79" t="s">
        <v>259</v>
      </c>
      <c r="S51" s="75" t="s">
        <v>320</v>
      </c>
      <c r="T51" s="82">
        <f t="shared" si="9"/>
        <v>264808.99999973131</v>
      </c>
    </row>
    <row r="52" spans="1:20" ht="38.25">
      <c r="A52" s="52">
        <v>62</v>
      </c>
      <c r="B52" s="52">
        <v>634</v>
      </c>
      <c r="C52" s="52">
        <v>1139</v>
      </c>
      <c r="D52" s="51" t="s">
        <v>69</v>
      </c>
      <c r="E52" s="56" t="s">
        <v>78</v>
      </c>
      <c r="F52" s="69">
        <v>0</v>
      </c>
      <c r="G52" s="69">
        <v>501573361320</v>
      </c>
      <c r="H52" s="69">
        <f t="shared" si="5"/>
        <v>501573361320</v>
      </c>
      <c r="I52" s="49">
        <v>1898964</v>
      </c>
      <c r="J52" s="55">
        <v>263222</v>
      </c>
      <c r="K52" s="69">
        <f t="shared" si="6"/>
        <v>499849102008</v>
      </c>
      <c r="L52" s="71">
        <f t="shared" si="7"/>
        <v>-1724259312</v>
      </c>
      <c r="M52" s="49">
        <v>2242649.9305460271</v>
      </c>
      <c r="N52" s="55">
        <v>238326</v>
      </c>
      <c r="O52" s="69">
        <f t="shared" si="8"/>
        <v>534481787347.31244</v>
      </c>
      <c r="P52" s="78" t="s">
        <v>246</v>
      </c>
      <c r="Q52" s="75" t="s">
        <v>247</v>
      </c>
      <c r="R52" s="79" t="s">
        <v>252</v>
      </c>
      <c r="S52" s="75" t="s">
        <v>397</v>
      </c>
      <c r="T52" s="82">
        <f t="shared" si="9"/>
        <v>264130</v>
      </c>
    </row>
    <row r="53" spans="1:20" ht="38.25">
      <c r="A53" s="52">
        <v>11</v>
      </c>
      <c r="B53" s="52">
        <v>534</v>
      </c>
      <c r="C53" s="52">
        <v>600</v>
      </c>
      <c r="D53" s="51" t="s">
        <v>16</v>
      </c>
      <c r="E53" s="56" t="s">
        <v>27</v>
      </c>
      <c r="F53" s="69">
        <v>0</v>
      </c>
      <c r="G53" s="69">
        <v>519339835878</v>
      </c>
      <c r="H53" s="69">
        <f t="shared" si="5"/>
        <v>519339835878</v>
      </c>
      <c r="I53" s="49">
        <v>1961186.5</v>
      </c>
      <c r="J53" s="55">
        <v>263222</v>
      </c>
      <c r="K53" s="69">
        <f t="shared" si="6"/>
        <v>516227432903</v>
      </c>
      <c r="L53" s="71">
        <f t="shared" si="7"/>
        <v>-3112402975</v>
      </c>
      <c r="M53" s="49">
        <v>2361556.4197743274</v>
      </c>
      <c r="N53" s="55">
        <v>238326</v>
      </c>
      <c r="O53" s="69">
        <f t="shared" si="8"/>
        <v>562820295299.13635</v>
      </c>
      <c r="P53" s="78" t="s">
        <v>246</v>
      </c>
      <c r="Q53" s="75" t="s">
        <v>247</v>
      </c>
      <c r="R53" s="79" t="s">
        <v>259</v>
      </c>
      <c r="S53" s="75" t="s">
        <v>327</v>
      </c>
      <c r="T53" s="82">
        <f t="shared" si="9"/>
        <v>264808.99999974505</v>
      </c>
    </row>
    <row r="54" spans="1:20" ht="38.25">
      <c r="A54" s="52">
        <v>59</v>
      </c>
      <c r="B54" s="52">
        <v>631</v>
      </c>
      <c r="C54" s="52">
        <v>1135</v>
      </c>
      <c r="D54" s="51" t="s">
        <v>69</v>
      </c>
      <c r="E54" s="56" t="s">
        <v>75</v>
      </c>
      <c r="F54" s="69">
        <v>0</v>
      </c>
      <c r="G54" s="69">
        <v>547249018851</v>
      </c>
      <c r="H54" s="69">
        <f t="shared" si="5"/>
        <v>547249018851</v>
      </c>
      <c r="I54" s="49">
        <v>2071892.7</v>
      </c>
      <c r="J54" s="55">
        <v>263222</v>
      </c>
      <c r="K54" s="69">
        <f t="shared" si="6"/>
        <v>545367740279.39996</v>
      </c>
      <c r="L54" s="71">
        <f t="shared" si="7"/>
        <v>-1881278571.6000366</v>
      </c>
      <c r="M54" s="49">
        <v>2446876.3071621265</v>
      </c>
      <c r="N54" s="55">
        <v>238326</v>
      </c>
      <c r="O54" s="69">
        <f t="shared" si="8"/>
        <v>583154242780.72095</v>
      </c>
      <c r="P54" s="78" t="s">
        <v>246</v>
      </c>
      <c r="Q54" s="75" t="s">
        <v>247</v>
      </c>
      <c r="R54" s="79" t="s">
        <v>249</v>
      </c>
      <c r="S54" s="75" t="s">
        <v>316</v>
      </c>
      <c r="T54" s="82">
        <f t="shared" si="9"/>
        <v>264130</v>
      </c>
    </row>
    <row r="55" spans="1:20" ht="38.25">
      <c r="A55" s="52">
        <v>8</v>
      </c>
      <c r="B55" s="52">
        <v>531</v>
      </c>
      <c r="C55" s="52">
        <v>596</v>
      </c>
      <c r="D55" s="51" t="s">
        <v>16</v>
      </c>
      <c r="E55" s="56" t="s">
        <v>24</v>
      </c>
      <c r="F55" s="69">
        <v>0</v>
      </c>
      <c r="G55" s="69">
        <v>576185112825</v>
      </c>
      <c r="H55" s="69">
        <f t="shared" si="5"/>
        <v>576185112825</v>
      </c>
      <c r="I55" s="49">
        <v>2175851.7000000002</v>
      </c>
      <c r="J55" s="55">
        <v>263222</v>
      </c>
      <c r="K55" s="69">
        <f t="shared" si="6"/>
        <v>572732036177.40002</v>
      </c>
      <c r="L55" s="71">
        <f t="shared" si="7"/>
        <v>-3453076647.5999756</v>
      </c>
      <c r="M55" s="49">
        <v>2620044.8303166912</v>
      </c>
      <c r="N55" s="55">
        <v>238326</v>
      </c>
      <c r="O55" s="69">
        <f t="shared" si="8"/>
        <v>624424804230.05579</v>
      </c>
      <c r="P55" s="78" t="s">
        <v>246</v>
      </c>
      <c r="Q55" s="75" t="s">
        <v>247</v>
      </c>
      <c r="R55" s="79" t="s">
        <v>254</v>
      </c>
      <c r="S55" s="75" t="s">
        <v>324</v>
      </c>
      <c r="T55" s="82">
        <f t="shared" si="9"/>
        <v>264808.99999986211</v>
      </c>
    </row>
    <row r="56" spans="1:20" ht="38.25">
      <c r="A56" s="52">
        <v>18</v>
      </c>
      <c r="B56" s="52">
        <v>541</v>
      </c>
      <c r="C56" s="52">
        <v>607</v>
      </c>
      <c r="D56" s="51" t="s">
        <v>16</v>
      </c>
      <c r="E56" s="56" t="s">
        <v>34</v>
      </c>
      <c r="F56" s="69">
        <v>0</v>
      </c>
      <c r="G56" s="69">
        <v>604850236900</v>
      </c>
      <c r="H56" s="69">
        <f t="shared" si="5"/>
        <v>604850236900</v>
      </c>
      <c r="I56" s="49">
        <v>2284100</v>
      </c>
      <c r="J56" s="55">
        <v>263222</v>
      </c>
      <c r="K56" s="69">
        <f t="shared" si="6"/>
        <v>601225370200</v>
      </c>
      <c r="L56" s="71">
        <f t="shared" si="7"/>
        <v>-3624866700</v>
      </c>
      <c r="M56" s="49">
        <v>2768226.9096644432</v>
      </c>
      <c r="N56" s="55">
        <v>238326</v>
      </c>
      <c r="O56" s="69">
        <f t="shared" si="8"/>
        <v>659740446472.68811</v>
      </c>
      <c r="P56" s="78" t="s">
        <v>246</v>
      </c>
      <c r="Q56" s="75" t="s">
        <v>247</v>
      </c>
      <c r="R56" s="79" t="s">
        <v>249</v>
      </c>
      <c r="S56" s="75" t="s">
        <v>280</v>
      </c>
      <c r="T56" s="82">
        <f t="shared" si="9"/>
        <v>264809</v>
      </c>
    </row>
    <row r="57" spans="1:20" ht="25.5">
      <c r="A57" s="52">
        <v>56</v>
      </c>
      <c r="B57" s="52">
        <v>628</v>
      </c>
      <c r="C57" s="52">
        <v>1117</v>
      </c>
      <c r="D57" s="51" t="s">
        <v>69</v>
      </c>
      <c r="E57" s="56" t="s">
        <v>72</v>
      </c>
      <c r="F57" s="69">
        <v>0</v>
      </c>
      <c r="G57" s="69">
        <v>632378717426</v>
      </c>
      <c r="H57" s="69">
        <f t="shared" si="5"/>
        <v>632378717426</v>
      </c>
      <c r="I57" s="49">
        <v>2394194.9700000002</v>
      </c>
      <c r="J57" s="55">
        <v>263222</v>
      </c>
      <c r="K57" s="69">
        <f t="shared" si="6"/>
        <v>630204788393.34009</v>
      </c>
      <c r="L57" s="71">
        <f t="shared" si="7"/>
        <v>-2173929032.6599121</v>
      </c>
      <c r="M57" s="49">
        <v>2827510.7812386896</v>
      </c>
      <c r="N57" s="55">
        <v>238326</v>
      </c>
      <c r="O57" s="69">
        <f t="shared" si="8"/>
        <v>673869334449.49194</v>
      </c>
      <c r="P57" s="78" t="s">
        <v>246</v>
      </c>
      <c r="Q57" s="75" t="s">
        <v>247</v>
      </c>
      <c r="R57" s="79" t="s">
        <v>254</v>
      </c>
      <c r="S57" s="75" t="s">
        <v>338</v>
      </c>
      <c r="T57" s="82">
        <f t="shared" si="9"/>
        <v>264129.99999995821</v>
      </c>
    </row>
    <row r="58" spans="1:20" ht="38.25">
      <c r="A58" s="52">
        <v>48</v>
      </c>
      <c r="B58" s="52">
        <v>567</v>
      </c>
      <c r="C58" s="52">
        <v>1106</v>
      </c>
      <c r="D58" s="51" t="s">
        <v>16</v>
      </c>
      <c r="E58" s="56" t="s">
        <v>63</v>
      </c>
      <c r="F58" s="69">
        <v>0</v>
      </c>
      <c r="G58" s="69">
        <f>I58*264809</f>
        <v>684801743560.69006</v>
      </c>
      <c r="H58" s="69">
        <f t="shared" si="5"/>
        <v>684801743560.69006</v>
      </c>
      <c r="I58" s="49">
        <v>2586021.41</v>
      </c>
      <c r="J58" s="55">
        <v>263222</v>
      </c>
      <c r="K58" s="69">
        <f t="shared" si="6"/>
        <v>680697727583.02002</v>
      </c>
      <c r="L58" s="71">
        <f t="shared" si="7"/>
        <v>-4104015977.6700439</v>
      </c>
      <c r="M58" s="49">
        <v>3158124.7475692057</v>
      </c>
      <c r="N58" s="55">
        <v>238326</v>
      </c>
      <c r="O58" s="69">
        <f t="shared" si="8"/>
        <v>752663238589.17847</v>
      </c>
      <c r="P58" s="78" t="s">
        <v>246</v>
      </c>
      <c r="Q58" s="75" t="s">
        <v>247</v>
      </c>
      <c r="R58" s="79" t="s">
        <v>252</v>
      </c>
      <c r="S58" s="75" t="s">
        <v>335</v>
      </c>
      <c r="T58" s="82">
        <f t="shared" si="9"/>
        <v>264809</v>
      </c>
    </row>
    <row r="59" spans="1:20" ht="38.25">
      <c r="A59" s="52">
        <v>20</v>
      </c>
      <c r="B59" s="52">
        <v>543</v>
      </c>
      <c r="C59" s="52">
        <v>609</v>
      </c>
      <c r="D59" s="51" t="s">
        <v>16</v>
      </c>
      <c r="E59" s="56" t="s">
        <v>36</v>
      </c>
      <c r="F59" s="69">
        <v>0</v>
      </c>
      <c r="G59" s="69">
        <v>711826452675</v>
      </c>
      <c r="H59" s="69">
        <f t="shared" si="5"/>
        <v>711826452675</v>
      </c>
      <c r="I59" s="49">
        <v>2688075</v>
      </c>
      <c r="J59" s="55">
        <v>263222</v>
      </c>
      <c r="K59" s="69">
        <f t="shared" si="6"/>
        <v>707560477650</v>
      </c>
      <c r="L59" s="71">
        <f t="shared" si="7"/>
        <v>-4265975025</v>
      </c>
      <c r="M59" s="49">
        <v>3257826.5181893297</v>
      </c>
      <c r="N59" s="55">
        <v>238326</v>
      </c>
      <c r="O59" s="69">
        <f t="shared" si="8"/>
        <v>776424762773.99023</v>
      </c>
      <c r="P59" s="78" t="s">
        <v>246</v>
      </c>
      <c r="Q59" s="75" t="s">
        <v>247</v>
      </c>
      <c r="R59" s="79" t="s">
        <v>249</v>
      </c>
      <c r="S59" s="75" t="s">
        <v>282</v>
      </c>
      <c r="T59" s="82">
        <f t="shared" si="9"/>
        <v>264809</v>
      </c>
    </row>
    <row r="60" spans="1:20" ht="38.25">
      <c r="A60" s="52">
        <v>34</v>
      </c>
      <c r="B60" s="52">
        <v>555</v>
      </c>
      <c r="C60" s="52">
        <v>1021</v>
      </c>
      <c r="D60" s="51" t="s">
        <v>16</v>
      </c>
      <c r="E60" s="56" t="s">
        <v>51</v>
      </c>
      <c r="F60" s="69">
        <v>0</v>
      </c>
      <c r="G60" s="69">
        <v>776255779939</v>
      </c>
      <c r="H60" s="69">
        <f t="shared" si="5"/>
        <v>776255779939</v>
      </c>
      <c r="I60" s="49">
        <v>2931379.9</v>
      </c>
      <c r="J60" s="55">
        <v>263222</v>
      </c>
      <c r="K60" s="69">
        <f t="shared" si="6"/>
        <v>771603680037.79993</v>
      </c>
      <c r="L60" s="71">
        <f t="shared" si="7"/>
        <v>-4652099901.2000732</v>
      </c>
      <c r="M60" s="49">
        <v>3549531.8724557022</v>
      </c>
      <c r="N60" s="55">
        <v>238326</v>
      </c>
      <c r="O60" s="69">
        <f t="shared" si="8"/>
        <v>845945733034.87769</v>
      </c>
      <c r="P60" s="78" t="s">
        <v>246</v>
      </c>
      <c r="Q60" s="75" t="s">
        <v>247</v>
      </c>
      <c r="R60" s="79" t="s">
        <v>249</v>
      </c>
      <c r="S60" s="75" t="s">
        <v>294</v>
      </c>
      <c r="T60" s="82">
        <f t="shared" si="9"/>
        <v>264808.99999996589</v>
      </c>
    </row>
    <row r="61" spans="1:20" ht="25.5">
      <c r="A61" s="52">
        <v>25</v>
      </c>
      <c r="B61" s="52">
        <v>549</v>
      </c>
      <c r="C61" s="52">
        <v>943</v>
      </c>
      <c r="D61" s="51" t="s">
        <v>16</v>
      </c>
      <c r="E61" s="56" t="s">
        <v>40</v>
      </c>
      <c r="F61" s="69">
        <v>0</v>
      </c>
      <c r="G61" s="69">
        <v>856203319761</v>
      </c>
      <c r="H61" s="69">
        <f t="shared" si="5"/>
        <v>856203319761</v>
      </c>
      <c r="I61" s="49">
        <v>3233286.33</v>
      </c>
      <c r="J61" s="55">
        <v>263222</v>
      </c>
      <c r="K61" s="69">
        <f t="shared" si="6"/>
        <v>851072094355.26001</v>
      </c>
      <c r="L61" s="71">
        <f t="shared" si="7"/>
        <v>-5131225405.7399902</v>
      </c>
      <c r="M61" s="49">
        <v>3851636.221911686</v>
      </c>
      <c r="N61" s="55">
        <v>238326</v>
      </c>
      <c r="O61" s="69">
        <f t="shared" si="8"/>
        <v>917945054223.32446</v>
      </c>
      <c r="P61" s="78" t="s">
        <v>246</v>
      </c>
      <c r="Q61" s="75" t="s">
        <v>247</v>
      </c>
      <c r="R61" s="79" t="s">
        <v>249</v>
      </c>
      <c r="S61" s="75" t="s">
        <v>287</v>
      </c>
      <c r="T61" s="82">
        <f t="shared" si="9"/>
        <v>264809.00000000926</v>
      </c>
    </row>
    <row r="62" spans="1:20" ht="38.25">
      <c r="A62" s="52">
        <v>23</v>
      </c>
      <c r="B62" s="52">
        <v>547</v>
      </c>
      <c r="C62" s="52">
        <v>941</v>
      </c>
      <c r="D62" s="51" t="s">
        <v>16</v>
      </c>
      <c r="E62" s="56" t="s">
        <v>38</v>
      </c>
      <c r="F62" s="69">
        <v>0</v>
      </c>
      <c r="G62" s="69">
        <v>952109486581</v>
      </c>
      <c r="H62" s="69">
        <f t="shared" si="5"/>
        <v>952109486581</v>
      </c>
      <c r="I62" s="49">
        <v>3595457.43</v>
      </c>
      <c r="J62" s="55">
        <v>263222</v>
      </c>
      <c r="K62" s="69">
        <f t="shared" si="6"/>
        <v>946403495639.46008</v>
      </c>
      <c r="L62" s="71">
        <f t="shared" si="7"/>
        <v>-5705990941.539917</v>
      </c>
      <c r="M62" s="49">
        <v>4283070.7392776739</v>
      </c>
      <c r="N62" s="55">
        <v>238326</v>
      </c>
      <c r="O62" s="69">
        <f t="shared" si="8"/>
        <v>1020767117009.0909</v>
      </c>
      <c r="P62" s="78" t="s">
        <v>246</v>
      </c>
      <c r="Q62" s="75" t="s">
        <v>247</v>
      </c>
      <c r="R62" s="79" t="s">
        <v>249</v>
      </c>
      <c r="S62" s="75" t="s">
        <v>285</v>
      </c>
      <c r="T62" s="82">
        <f t="shared" si="9"/>
        <v>264809.00000003615</v>
      </c>
    </row>
    <row r="63" spans="1:20" ht="38.25">
      <c r="A63" s="52">
        <v>52</v>
      </c>
      <c r="B63" s="52">
        <v>571</v>
      </c>
      <c r="C63" s="52">
        <v>1133</v>
      </c>
      <c r="D63" s="51" t="s">
        <v>16</v>
      </c>
      <c r="E63" s="56" t="s">
        <v>67</v>
      </c>
      <c r="F63" s="69">
        <v>0</v>
      </c>
      <c r="G63" s="69">
        <v>1494201264212</v>
      </c>
      <c r="H63" s="69">
        <f t="shared" si="5"/>
        <v>1494201264212</v>
      </c>
      <c r="I63" s="49">
        <v>5642562.2400000002</v>
      </c>
      <c r="J63" s="55">
        <v>263222</v>
      </c>
      <c r="K63" s="69">
        <f t="shared" si="6"/>
        <v>1485246517937.28</v>
      </c>
      <c r="L63" s="71">
        <f t="shared" si="7"/>
        <v>-8954746274.7199707</v>
      </c>
      <c r="M63" s="49">
        <v>6890861.5299683576</v>
      </c>
      <c r="N63" s="55">
        <v>238326</v>
      </c>
      <c r="O63" s="69">
        <f t="shared" si="8"/>
        <v>1642271464991.2388</v>
      </c>
      <c r="P63" s="78" t="s">
        <v>246</v>
      </c>
      <c r="Q63" s="75" t="s">
        <v>247</v>
      </c>
      <c r="R63" s="79" t="s">
        <v>249</v>
      </c>
      <c r="S63" s="75" t="s">
        <v>382</v>
      </c>
      <c r="T63" s="82">
        <f t="shared" si="9"/>
        <v>264808.99999997165</v>
      </c>
    </row>
    <row r="64" spans="1:20">
      <c r="A64" s="51"/>
      <c r="B64" s="51"/>
      <c r="C64" s="51"/>
      <c r="D64" s="51"/>
      <c r="E64" s="56"/>
      <c r="F64" s="69"/>
      <c r="G64" s="69"/>
      <c r="H64" s="69"/>
      <c r="I64" s="49"/>
      <c r="J64" s="55"/>
      <c r="K64" s="69"/>
      <c r="L64" s="71"/>
      <c r="M64" s="49"/>
      <c r="N64" s="55"/>
      <c r="O64" s="69"/>
    </row>
    <row r="66" spans="6:11">
      <c r="G66" s="95" t="e">
        <f>#REF!-#REF!</f>
        <v>#REF!</v>
      </c>
      <c r="H66" s="95" t="e">
        <f>#REF!-#REF!</f>
        <v>#REF!</v>
      </c>
    </row>
    <row r="67" spans="6:11">
      <c r="G67" s="95" t="e">
        <f>#REF!</f>
        <v>#REF!</v>
      </c>
    </row>
    <row r="70" spans="6:11">
      <c r="G70" s="95" t="e">
        <f>#REF!-#REF!</f>
        <v>#REF!</v>
      </c>
    </row>
    <row r="71" spans="6:11">
      <c r="G71" s="95" t="e">
        <f>G70-G66</f>
        <v>#REF!</v>
      </c>
    </row>
    <row r="73" spans="6:11">
      <c r="K73" s="95" t="e">
        <f>#REF!/#REF!</f>
        <v>#REF!</v>
      </c>
    </row>
    <row r="77" spans="6:11">
      <c r="F77" s="95">
        <v>264809</v>
      </c>
    </row>
    <row r="78" spans="6:11">
      <c r="F78" s="95">
        <f>I53*F77</f>
        <v>519339835878.5</v>
      </c>
    </row>
  </sheetData>
  <sortState xmlns:xlrd2="http://schemas.microsoft.com/office/spreadsheetml/2017/richdata2" ref="A1:T225">
    <sortCondition ref="I1:I225"/>
  </sortState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22B2-0A7C-426E-A409-18D5EC2F0B67}">
  <dimension ref="A1:AD65"/>
  <sheetViews>
    <sheetView rightToLeft="1" view="pageBreakPreview" topLeftCell="L1" zoomScaleNormal="100" zoomScaleSheetLayoutView="100" workbookViewId="0">
      <pane ySplit="1" topLeftCell="A14" activePane="bottomLeft" state="frozen"/>
      <selection activeCell="C1" sqref="C1"/>
      <selection pane="bottomLeft" activeCell="Z30" sqref="Z30"/>
    </sheetView>
  </sheetViews>
  <sheetFormatPr defaultRowHeight="30" customHeight="1"/>
  <cols>
    <col min="1" max="3" width="5.28515625" style="14" customWidth="1"/>
    <col min="4" max="4" width="8.28515625" style="14" customWidth="1"/>
    <col min="5" max="5" width="127" style="46" customWidth="1"/>
    <col min="6" max="8" width="16" style="14" customWidth="1"/>
    <col min="9" max="11" width="16" style="35" customWidth="1"/>
    <col min="12" max="12" width="16" style="36" customWidth="1"/>
    <col min="13" max="13" width="16" style="107" customWidth="1"/>
    <col min="14" max="14" width="16" style="36" customWidth="1"/>
    <col min="15" max="15" width="21.28515625" style="14" customWidth="1"/>
    <col min="16" max="18" width="9.140625" style="14"/>
    <col min="19" max="19" width="57.28515625" style="14" customWidth="1"/>
    <col min="20" max="16384" width="9.140625" style="14"/>
  </cols>
  <sheetData>
    <row r="1" spans="1:30" ht="30" customHeight="1">
      <c r="A1" s="11" t="s">
        <v>0</v>
      </c>
      <c r="B1" s="11" t="s">
        <v>1</v>
      </c>
      <c r="C1" s="11" t="s">
        <v>2</v>
      </c>
      <c r="D1" s="11" t="s">
        <v>4</v>
      </c>
      <c r="E1" s="37" t="s">
        <v>5</v>
      </c>
      <c r="F1" s="11" t="s">
        <v>6</v>
      </c>
      <c r="G1" s="11" t="s">
        <v>7</v>
      </c>
      <c r="H1" s="11" t="s">
        <v>191</v>
      </c>
      <c r="I1" s="12" t="s">
        <v>189</v>
      </c>
      <c r="J1" s="12" t="s">
        <v>188</v>
      </c>
      <c r="K1" s="12" t="s">
        <v>192</v>
      </c>
      <c r="L1" s="13" t="s">
        <v>193</v>
      </c>
      <c r="M1" s="13" t="s">
        <v>194</v>
      </c>
      <c r="N1" s="47"/>
    </row>
    <row r="2" spans="1:30" ht="30" customHeight="1">
      <c r="A2" s="15">
        <v>12</v>
      </c>
      <c r="B2" s="15">
        <v>530</v>
      </c>
      <c r="C2" s="15">
        <v>594</v>
      </c>
      <c r="D2" s="16" t="s">
        <v>16</v>
      </c>
      <c r="E2" s="40" t="s">
        <v>23</v>
      </c>
      <c r="F2" s="15">
        <f t="shared" ref="F2:F33" si="0">H2/J2</f>
        <v>264809.00001223205</v>
      </c>
      <c r="G2" s="15">
        <v>3680281057</v>
      </c>
      <c r="H2" s="15">
        <f t="shared" ref="H2:H33" si="1">G2</f>
        <v>3680281057</v>
      </c>
      <c r="I2" s="23">
        <v>16735.075486033093</v>
      </c>
      <c r="J2" s="23">
        <v>13897.87</v>
      </c>
      <c r="K2" s="23">
        <v>271346</v>
      </c>
      <c r="L2" s="24">
        <f t="shared" ref="L2:L33" si="2">J2*K2</f>
        <v>3771131433.02</v>
      </c>
      <c r="M2" s="102">
        <f t="shared" ref="M2:M33" si="3">L2-H2</f>
        <v>90850376.019999981</v>
      </c>
      <c r="N2" s="24">
        <v>90850376</v>
      </c>
      <c r="O2" s="74">
        <v>7</v>
      </c>
      <c r="P2" s="74">
        <v>530</v>
      </c>
      <c r="Q2" s="74">
        <v>594</v>
      </c>
      <c r="R2" s="75" t="s">
        <v>16</v>
      </c>
      <c r="S2" s="76" t="s">
        <v>23</v>
      </c>
      <c r="T2" s="95">
        <v>0</v>
      </c>
      <c r="U2" s="95">
        <v>3680281057</v>
      </c>
      <c r="V2" s="95">
        <f t="shared" ref="V2:V33" si="4">U2-T2</f>
        <v>3680281057</v>
      </c>
      <c r="W2" s="64">
        <v>13897.87</v>
      </c>
      <c r="X2" s="77">
        <v>263222</v>
      </c>
      <c r="Y2" s="95">
        <f t="shared" ref="Y2:Y33" si="5">W2*X2</f>
        <v>3658225137.1400003</v>
      </c>
      <c r="Z2" s="98">
        <f t="shared" ref="Z2:Z33" si="6">Y2-V2</f>
        <v>-22055919.859999657</v>
      </c>
      <c r="AA2" s="64">
        <v>16735.075486033093</v>
      </c>
      <c r="AB2" s="77">
        <v>238326</v>
      </c>
      <c r="AC2" s="95">
        <f t="shared" ref="AC2:AC33" si="7">AB2*AA2</f>
        <v>3988403600.2843227</v>
      </c>
      <c r="AD2" s="108">
        <f>W2-J2</f>
        <v>0</v>
      </c>
    </row>
    <row r="3" spans="1:30" ht="30" customHeight="1">
      <c r="A3" s="15">
        <v>12</v>
      </c>
      <c r="B3" s="15">
        <v>533</v>
      </c>
      <c r="C3" s="15">
        <v>599</v>
      </c>
      <c r="D3" s="16" t="s">
        <v>16</v>
      </c>
      <c r="E3" s="40" t="s">
        <v>26</v>
      </c>
      <c r="F3" s="15">
        <f t="shared" si="0"/>
        <v>264809.00000256248</v>
      </c>
      <c r="G3" s="15">
        <v>19634816756</v>
      </c>
      <c r="H3" s="15">
        <f t="shared" si="1"/>
        <v>19634816756</v>
      </c>
      <c r="I3" s="23">
        <v>89283.980078939378</v>
      </c>
      <c r="J3" s="23">
        <v>74147.09</v>
      </c>
      <c r="K3" s="23">
        <v>271346</v>
      </c>
      <c r="L3" s="24">
        <f t="shared" si="2"/>
        <v>20119516283.139999</v>
      </c>
      <c r="M3" s="102">
        <f t="shared" si="3"/>
        <v>484699527.13999939</v>
      </c>
      <c r="N3" s="24">
        <v>484699527</v>
      </c>
      <c r="O3" s="52">
        <v>10</v>
      </c>
      <c r="P3" s="52">
        <v>533</v>
      </c>
      <c r="Q3" s="52">
        <v>599</v>
      </c>
      <c r="R3" s="51" t="s">
        <v>16</v>
      </c>
      <c r="S3" s="56" t="s">
        <v>26</v>
      </c>
      <c r="T3" s="69">
        <v>0</v>
      </c>
      <c r="U3" s="69">
        <v>19634816756</v>
      </c>
      <c r="V3" s="69">
        <f t="shared" si="4"/>
        <v>19634816756</v>
      </c>
      <c r="W3" s="49">
        <v>74147.09</v>
      </c>
      <c r="X3" s="55">
        <v>263222</v>
      </c>
      <c r="Y3" s="69">
        <f t="shared" si="5"/>
        <v>19517145323.98</v>
      </c>
      <c r="Z3" s="71">
        <f t="shared" si="6"/>
        <v>-117671432.02000046</v>
      </c>
      <c r="AA3" s="49">
        <v>89283.980078939378</v>
      </c>
      <c r="AB3" s="55">
        <v>238326</v>
      </c>
      <c r="AC3" s="69">
        <f t="shared" si="7"/>
        <v>21278693836.293304</v>
      </c>
      <c r="AD3" s="108">
        <f t="shared" ref="AD3:AD64" si="8">W3-J3</f>
        <v>0</v>
      </c>
    </row>
    <row r="4" spans="1:30" ht="30" customHeight="1">
      <c r="A4" s="15">
        <v>10</v>
      </c>
      <c r="B4" s="15">
        <v>569</v>
      </c>
      <c r="C4" s="15">
        <v>1131</v>
      </c>
      <c r="D4" s="16" t="s">
        <v>16</v>
      </c>
      <c r="E4" s="44" t="s">
        <v>65</v>
      </c>
      <c r="F4" s="15">
        <f t="shared" si="0"/>
        <v>264809</v>
      </c>
      <c r="G4" s="15">
        <v>27750923964</v>
      </c>
      <c r="H4" s="15">
        <f t="shared" si="1"/>
        <v>27750923964</v>
      </c>
      <c r="I4" s="31">
        <v>127979.93077956088</v>
      </c>
      <c r="J4" s="31">
        <v>104796</v>
      </c>
      <c r="K4" s="31">
        <v>271346</v>
      </c>
      <c r="L4" s="32">
        <f t="shared" si="2"/>
        <v>28435975416</v>
      </c>
      <c r="M4" s="101">
        <f t="shared" si="3"/>
        <v>685051452</v>
      </c>
      <c r="N4" s="24">
        <v>685051452</v>
      </c>
      <c r="O4" s="52">
        <v>50</v>
      </c>
      <c r="P4" s="52">
        <v>569</v>
      </c>
      <c r="Q4" s="52">
        <v>1131</v>
      </c>
      <c r="R4" s="51" t="s">
        <v>16</v>
      </c>
      <c r="S4" s="56" t="s">
        <v>65</v>
      </c>
      <c r="T4" s="69">
        <v>0</v>
      </c>
      <c r="U4" s="69">
        <v>27750923964</v>
      </c>
      <c r="V4" s="69">
        <f t="shared" si="4"/>
        <v>27750923964</v>
      </c>
      <c r="W4" s="49">
        <v>104796</v>
      </c>
      <c r="X4" s="55">
        <v>263222</v>
      </c>
      <c r="Y4" s="69">
        <f t="shared" si="5"/>
        <v>27584612712</v>
      </c>
      <c r="Z4" s="71">
        <f t="shared" si="6"/>
        <v>-166311252</v>
      </c>
      <c r="AA4" s="49">
        <v>127979.93077956088</v>
      </c>
      <c r="AB4" s="55">
        <v>238326</v>
      </c>
      <c r="AC4" s="69">
        <f t="shared" si="7"/>
        <v>30500944982.969624</v>
      </c>
      <c r="AD4" s="108">
        <f t="shared" si="8"/>
        <v>0</v>
      </c>
    </row>
    <row r="5" spans="1:30" ht="30" customHeight="1">
      <c r="A5" s="15">
        <v>12</v>
      </c>
      <c r="B5" s="15">
        <v>538</v>
      </c>
      <c r="C5" s="15">
        <v>604</v>
      </c>
      <c r="D5" s="16" t="s">
        <v>16</v>
      </c>
      <c r="E5" s="41" t="s">
        <v>31</v>
      </c>
      <c r="F5" s="15">
        <f t="shared" si="0"/>
        <v>264809.00731429359</v>
      </c>
      <c r="G5" s="15">
        <v>28755279093</v>
      </c>
      <c r="H5" s="15">
        <f t="shared" si="1"/>
        <v>28755279093</v>
      </c>
      <c r="I5" s="25">
        <v>131604.70199939792</v>
      </c>
      <c r="J5" s="25">
        <v>108588.75</v>
      </c>
      <c r="K5" s="25">
        <v>271346</v>
      </c>
      <c r="L5" s="26">
        <f t="shared" si="2"/>
        <v>29465122957.5</v>
      </c>
      <c r="M5" s="103">
        <f t="shared" si="3"/>
        <v>709843864.5</v>
      </c>
      <c r="N5" s="24">
        <v>709843864</v>
      </c>
      <c r="O5" s="52">
        <v>15</v>
      </c>
      <c r="P5" s="52">
        <v>538</v>
      </c>
      <c r="Q5" s="52">
        <v>604</v>
      </c>
      <c r="R5" s="51" t="s">
        <v>16</v>
      </c>
      <c r="S5" s="56" t="s">
        <v>31</v>
      </c>
      <c r="T5" s="69">
        <v>0</v>
      </c>
      <c r="U5" s="69">
        <v>28755279093</v>
      </c>
      <c r="V5" s="69">
        <f t="shared" si="4"/>
        <v>28755279093</v>
      </c>
      <c r="W5" s="49">
        <v>108588.75</v>
      </c>
      <c r="X5" s="55">
        <v>263222</v>
      </c>
      <c r="Y5" s="69">
        <f t="shared" si="5"/>
        <v>28582947952.5</v>
      </c>
      <c r="Z5" s="71">
        <f t="shared" si="6"/>
        <v>-172331140.5</v>
      </c>
      <c r="AA5" s="49">
        <v>131604.70199939792</v>
      </c>
      <c r="AB5" s="55">
        <v>238326</v>
      </c>
      <c r="AC5" s="69">
        <f t="shared" si="7"/>
        <v>31364822208.708508</v>
      </c>
      <c r="AD5" s="108">
        <f t="shared" si="8"/>
        <v>0</v>
      </c>
    </row>
    <row r="6" spans="1:30" ht="30" customHeight="1">
      <c r="A6" s="15">
        <v>10</v>
      </c>
      <c r="B6" s="15">
        <v>546</v>
      </c>
      <c r="C6" s="15">
        <v>940</v>
      </c>
      <c r="D6" s="16" t="s">
        <v>16</v>
      </c>
      <c r="E6" s="42" t="s">
        <v>37</v>
      </c>
      <c r="F6" s="15">
        <f t="shared" si="0"/>
        <v>264808.99999841</v>
      </c>
      <c r="G6" s="15">
        <v>31643857240</v>
      </c>
      <c r="H6" s="15">
        <f t="shared" si="1"/>
        <v>31643857240</v>
      </c>
      <c r="I6" s="27">
        <v>142350.09831700264</v>
      </c>
      <c r="J6" s="27">
        <v>119496.91</v>
      </c>
      <c r="K6" s="27">
        <v>271346</v>
      </c>
      <c r="L6" s="28">
        <f t="shared" si="2"/>
        <v>32425008540.860001</v>
      </c>
      <c r="M6" s="104">
        <f t="shared" si="3"/>
        <v>781151300.86000061</v>
      </c>
      <c r="N6" s="24">
        <v>781151300</v>
      </c>
      <c r="O6" s="52">
        <v>22</v>
      </c>
      <c r="P6" s="52">
        <v>546</v>
      </c>
      <c r="Q6" s="52">
        <v>940</v>
      </c>
      <c r="R6" s="53" t="s">
        <v>16</v>
      </c>
      <c r="S6" s="56" t="s">
        <v>37</v>
      </c>
      <c r="T6" s="69">
        <v>0</v>
      </c>
      <c r="U6" s="69">
        <v>31643857240</v>
      </c>
      <c r="V6" s="69">
        <f t="shared" si="4"/>
        <v>31643857240</v>
      </c>
      <c r="W6" s="49">
        <v>119496.91</v>
      </c>
      <c r="X6" s="55">
        <v>263222</v>
      </c>
      <c r="Y6" s="69">
        <f t="shared" si="5"/>
        <v>31454215644.02</v>
      </c>
      <c r="Z6" s="71">
        <f t="shared" si="6"/>
        <v>-189641595.97999954</v>
      </c>
      <c r="AA6" s="49">
        <v>142350.09831700264</v>
      </c>
      <c r="AB6" s="55">
        <v>238326</v>
      </c>
      <c r="AC6" s="69">
        <f t="shared" si="7"/>
        <v>33925729531.497971</v>
      </c>
      <c r="AD6" s="108">
        <f t="shared" si="8"/>
        <v>0</v>
      </c>
    </row>
    <row r="7" spans="1:30" ht="30" customHeight="1">
      <c r="A7" s="15">
        <v>8</v>
      </c>
      <c r="B7" s="15">
        <v>553</v>
      </c>
      <c r="C7" s="15">
        <v>953</v>
      </c>
      <c r="D7" s="16" t="s">
        <v>16</v>
      </c>
      <c r="E7" s="44" t="s">
        <v>48</v>
      </c>
      <c r="F7" s="15">
        <f t="shared" si="0"/>
        <v>264809</v>
      </c>
      <c r="G7" s="15">
        <v>38960024125</v>
      </c>
      <c r="H7" s="15">
        <f t="shared" si="1"/>
        <v>38960024125</v>
      </c>
      <c r="I7" s="31">
        <v>179673.3397834163</v>
      </c>
      <c r="J7" s="31">
        <v>147125</v>
      </c>
      <c r="K7" s="31">
        <v>271346</v>
      </c>
      <c r="L7" s="32">
        <f t="shared" si="2"/>
        <v>39921780250</v>
      </c>
      <c r="M7" s="101">
        <f t="shared" si="3"/>
        <v>961756125</v>
      </c>
      <c r="N7" s="24">
        <v>961756125</v>
      </c>
      <c r="O7" s="52">
        <v>43</v>
      </c>
      <c r="P7" s="52">
        <v>553</v>
      </c>
      <c r="Q7" s="52">
        <v>953</v>
      </c>
      <c r="R7" s="51" t="s">
        <v>16</v>
      </c>
      <c r="S7" s="56" t="s">
        <v>48</v>
      </c>
      <c r="T7" s="69">
        <v>0</v>
      </c>
      <c r="U7" s="69">
        <v>38960024125</v>
      </c>
      <c r="V7" s="69">
        <f t="shared" si="4"/>
        <v>38960024125</v>
      </c>
      <c r="W7" s="49">
        <v>147125</v>
      </c>
      <c r="X7" s="55">
        <v>263222</v>
      </c>
      <c r="Y7" s="69">
        <f t="shared" si="5"/>
        <v>38726536750</v>
      </c>
      <c r="Z7" s="71">
        <f t="shared" si="6"/>
        <v>-233487375</v>
      </c>
      <c r="AA7" s="49">
        <v>179673.3397834163</v>
      </c>
      <c r="AB7" s="55">
        <v>238326</v>
      </c>
      <c r="AC7" s="69">
        <f t="shared" si="7"/>
        <v>42820828377.222473</v>
      </c>
      <c r="AD7" s="108">
        <f t="shared" si="8"/>
        <v>0</v>
      </c>
    </row>
    <row r="8" spans="1:30" ht="30" customHeight="1">
      <c r="A8" s="15">
        <v>6</v>
      </c>
      <c r="B8" s="15">
        <v>527</v>
      </c>
      <c r="C8" s="15">
        <v>589</v>
      </c>
      <c r="D8" s="16" t="s">
        <v>16</v>
      </c>
      <c r="E8" s="40" t="s">
        <v>20</v>
      </c>
      <c r="F8" s="15">
        <f t="shared" si="0"/>
        <v>264809.00000601338</v>
      </c>
      <c r="G8" s="15">
        <v>42275051481</v>
      </c>
      <c r="H8" s="15">
        <f t="shared" si="1"/>
        <v>42275051481</v>
      </c>
      <c r="I8" s="21">
        <v>192234.27960248967</v>
      </c>
      <c r="J8" s="21">
        <v>159643.56</v>
      </c>
      <c r="K8" s="21">
        <v>271346</v>
      </c>
      <c r="L8" s="22">
        <f t="shared" si="2"/>
        <v>43318641431.760002</v>
      </c>
      <c r="M8" s="105">
        <f t="shared" si="3"/>
        <v>1043589950.7600021</v>
      </c>
      <c r="N8" s="24">
        <v>1043589950</v>
      </c>
      <c r="O8" s="52">
        <v>4</v>
      </c>
      <c r="P8" s="52">
        <v>527</v>
      </c>
      <c r="Q8" s="52">
        <v>589</v>
      </c>
      <c r="R8" s="51" t="s">
        <v>16</v>
      </c>
      <c r="S8" s="56" t="s">
        <v>20</v>
      </c>
      <c r="T8" s="69">
        <v>0</v>
      </c>
      <c r="U8" s="69">
        <v>42275051481</v>
      </c>
      <c r="V8" s="69">
        <f t="shared" si="4"/>
        <v>42275051481</v>
      </c>
      <c r="W8" s="49">
        <v>159643.56</v>
      </c>
      <c r="X8" s="55">
        <v>263222</v>
      </c>
      <c r="Y8" s="69">
        <f t="shared" si="5"/>
        <v>42021697150.32</v>
      </c>
      <c r="Z8" s="71">
        <f t="shared" si="6"/>
        <v>-253354330.68000031</v>
      </c>
      <c r="AA8" s="49">
        <v>192234.27960248967</v>
      </c>
      <c r="AB8" s="55">
        <v>238326</v>
      </c>
      <c r="AC8" s="69">
        <f t="shared" si="7"/>
        <v>45814426920.542953</v>
      </c>
      <c r="AD8" s="108">
        <f t="shared" si="8"/>
        <v>0</v>
      </c>
    </row>
    <row r="9" spans="1:30" ht="30" customHeight="1">
      <c r="A9" s="15">
        <v>12</v>
      </c>
      <c r="B9" s="15">
        <v>552</v>
      </c>
      <c r="C9" s="15">
        <v>951</v>
      </c>
      <c r="D9" s="16" t="s">
        <v>16</v>
      </c>
      <c r="E9" s="42" t="s">
        <v>44</v>
      </c>
      <c r="F9" s="15">
        <f t="shared" si="0"/>
        <v>264809</v>
      </c>
      <c r="G9" s="15">
        <v>47665620000</v>
      </c>
      <c r="H9" s="15">
        <f t="shared" si="1"/>
        <v>47665620000</v>
      </c>
      <c r="I9" s="27">
        <v>214424.10265721916</v>
      </c>
      <c r="J9" s="27">
        <v>180000</v>
      </c>
      <c r="K9" s="27">
        <v>271346</v>
      </c>
      <c r="L9" s="28">
        <f t="shared" si="2"/>
        <v>48842280000</v>
      </c>
      <c r="M9" s="104">
        <f t="shared" si="3"/>
        <v>1176660000</v>
      </c>
      <c r="N9" s="24">
        <v>1176660000</v>
      </c>
      <c r="O9" s="52">
        <v>29</v>
      </c>
      <c r="P9" s="52">
        <v>552</v>
      </c>
      <c r="Q9" s="52">
        <v>951</v>
      </c>
      <c r="R9" s="51" t="s">
        <v>16</v>
      </c>
      <c r="S9" s="56" t="s">
        <v>44</v>
      </c>
      <c r="T9" s="69">
        <v>0</v>
      </c>
      <c r="U9" s="69">
        <v>47665620000</v>
      </c>
      <c r="V9" s="69">
        <f t="shared" si="4"/>
        <v>47665620000</v>
      </c>
      <c r="W9" s="49">
        <v>180000</v>
      </c>
      <c r="X9" s="55">
        <v>263222</v>
      </c>
      <c r="Y9" s="69">
        <f t="shared" si="5"/>
        <v>47379960000</v>
      </c>
      <c r="Z9" s="71">
        <f t="shared" si="6"/>
        <v>-285660000</v>
      </c>
      <c r="AA9" s="49">
        <v>214424.10265721916</v>
      </c>
      <c r="AB9" s="55">
        <v>238326</v>
      </c>
      <c r="AC9" s="69">
        <f t="shared" si="7"/>
        <v>51102838689.884415</v>
      </c>
      <c r="AD9" s="108">
        <f t="shared" si="8"/>
        <v>0</v>
      </c>
    </row>
    <row r="10" spans="1:30" ht="30" customHeight="1">
      <c r="A10" s="15">
        <v>2</v>
      </c>
      <c r="B10" s="15">
        <v>553</v>
      </c>
      <c r="C10" s="15">
        <v>953</v>
      </c>
      <c r="D10" s="16" t="s">
        <v>16</v>
      </c>
      <c r="E10" s="42" t="s">
        <v>45</v>
      </c>
      <c r="F10" s="15">
        <f t="shared" si="0"/>
        <v>264809</v>
      </c>
      <c r="G10" s="15">
        <v>50446114500</v>
      </c>
      <c r="H10" s="15">
        <f t="shared" si="1"/>
        <v>50446114500</v>
      </c>
      <c r="I10" s="27">
        <v>226932.17531222361</v>
      </c>
      <c r="J10" s="27">
        <v>190500</v>
      </c>
      <c r="K10" s="27">
        <v>271346</v>
      </c>
      <c r="L10" s="28">
        <f t="shared" si="2"/>
        <v>51691413000</v>
      </c>
      <c r="M10" s="104">
        <f t="shared" si="3"/>
        <v>1245298500</v>
      </c>
      <c r="N10" s="24">
        <v>1245298500</v>
      </c>
      <c r="O10" s="52">
        <v>30</v>
      </c>
      <c r="P10" s="52">
        <v>553</v>
      </c>
      <c r="Q10" s="52">
        <v>953</v>
      </c>
      <c r="R10" s="51" t="s">
        <v>16</v>
      </c>
      <c r="S10" s="56" t="s">
        <v>45</v>
      </c>
      <c r="T10" s="69">
        <v>0</v>
      </c>
      <c r="U10" s="69">
        <v>50446114500</v>
      </c>
      <c r="V10" s="69">
        <f t="shared" si="4"/>
        <v>50446114500</v>
      </c>
      <c r="W10" s="49">
        <v>190500</v>
      </c>
      <c r="X10" s="55">
        <v>263222</v>
      </c>
      <c r="Y10" s="69">
        <f t="shared" si="5"/>
        <v>50143791000</v>
      </c>
      <c r="Z10" s="71">
        <f t="shared" si="6"/>
        <v>-302323500</v>
      </c>
      <c r="AA10" s="49">
        <v>226932.17531222361</v>
      </c>
      <c r="AB10" s="55">
        <v>238326</v>
      </c>
      <c r="AC10" s="69">
        <f t="shared" si="7"/>
        <v>54083837613.461006</v>
      </c>
      <c r="AD10" s="108">
        <f t="shared" si="8"/>
        <v>0</v>
      </c>
    </row>
    <row r="11" spans="1:30" ht="30" customHeight="1">
      <c r="A11" s="15">
        <v>10</v>
      </c>
      <c r="B11" s="15">
        <v>626</v>
      </c>
      <c r="C11" s="15">
        <v>1120</v>
      </c>
      <c r="D11" s="16" t="s">
        <v>69</v>
      </c>
      <c r="E11" s="45" t="s">
        <v>70</v>
      </c>
      <c r="F11" s="15">
        <f t="shared" si="0"/>
        <v>264130.00000229327</v>
      </c>
      <c r="G11" s="15">
        <v>57587960151</v>
      </c>
      <c r="H11" s="15">
        <f t="shared" si="1"/>
        <v>57587960151</v>
      </c>
      <c r="I11" s="33">
        <v>257489.02312499346</v>
      </c>
      <c r="J11" s="33">
        <v>218028.85</v>
      </c>
      <c r="K11" s="33">
        <v>271346</v>
      </c>
      <c r="L11" s="34">
        <f t="shared" si="2"/>
        <v>59161256332.099998</v>
      </c>
      <c r="M11" s="99">
        <f t="shared" si="3"/>
        <v>1573296181.0999985</v>
      </c>
      <c r="N11" s="24">
        <v>1573296181</v>
      </c>
      <c r="O11" s="52">
        <v>54</v>
      </c>
      <c r="P11" s="52">
        <v>626</v>
      </c>
      <c r="Q11" s="52">
        <v>1120</v>
      </c>
      <c r="R11" s="51" t="s">
        <v>69</v>
      </c>
      <c r="S11" s="56" t="s">
        <v>70</v>
      </c>
      <c r="T11" s="69">
        <v>0</v>
      </c>
      <c r="U11" s="69">
        <v>57587960151</v>
      </c>
      <c r="V11" s="69">
        <f t="shared" si="4"/>
        <v>57587960151</v>
      </c>
      <c r="W11" s="49">
        <v>218028.85</v>
      </c>
      <c r="X11" s="55">
        <v>263222</v>
      </c>
      <c r="Y11" s="69">
        <f t="shared" si="5"/>
        <v>57389989954.700005</v>
      </c>
      <c r="Z11" s="71">
        <f t="shared" si="6"/>
        <v>-197970196.29999542</v>
      </c>
      <c r="AA11" s="49">
        <v>257489.02312499346</v>
      </c>
      <c r="AB11" s="55">
        <v>238326</v>
      </c>
      <c r="AC11" s="69">
        <f t="shared" si="7"/>
        <v>61366328925.287193</v>
      </c>
      <c r="AD11" s="108">
        <f t="shared" si="8"/>
        <v>0</v>
      </c>
    </row>
    <row r="12" spans="1:30" ht="30" customHeight="1">
      <c r="A12" s="15">
        <v>14</v>
      </c>
      <c r="B12" s="15">
        <v>536</v>
      </c>
      <c r="C12" s="15">
        <v>602</v>
      </c>
      <c r="D12" s="16" t="s">
        <v>16</v>
      </c>
      <c r="E12" s="41" t="s">
        <v>29</v>
      </c>
      <c r="F12" s="15">
        <f t="shared" si="0"/>
        <v>264808.99999951461</v>
      </c>
      <c r="G12" s="15">
        <v>62736756847</v>
      </c>
      <c r="H12" s="15">
        <f t="shared" si="1"/>
        <v>62736756847</v>
      </c>
      <c r="I12" s="25">
        <v>287128.23098054202</v>
      </c>
      <c r="J12" s="25">
        <v>236913.23499999999</v>
      </c>
      <c r="K12" s="25">
        <v>271346</v>
      </c>
      <c r="L12" s="26">
        <f t="shared" si="2"/>
        <v>64285458664.309998</v>
      </c>
      <c r="M12" s="103">
        <f t="shared" si="3"/>
        <v>1548701817.3099976</v>
      </c>
      <c r="N12" s="24">
        <v>1548701817</v>
      </c>
      <c r="O12" s="52">
        <v>13</v>
      </c>
      <c r="P12" s="52">
        <v>536</v>
      </c>
      <c r="Q12" s="52">
        <v>602</v>
      </c>
      <c r="R12" s="51" t="s">
        <v>16</v>
      </c>
      <c r="S12" s="56" t="s">
        <v>29</v>
      </c>
      <c r="T12" s="69">
        <v>0</v>
      </c>
      <c r="U12" s="69">
        <v>62736756847</v>
      </c>
      <c r="V12" s="69">
        <f t="shared" si="4"/>
        <v>62736756847</v>
      </c>
      <c r="W12" s="49">
        <v>236913.23499999999</v>
      </c>
      <c r="X12" s="55">
        <v>263222</v>
      </c>
      <c r="Y12" s="69">
        <f t="shared" si="5"/>
        <v>62360775543.169998</v>
      </c>
      <c r="Z12" s="71">
        <f t="shared" si="6"/>
        <v>-375981303.83000183</v>
      </c>
      <c r="AA12" s="49">
        <v>287128.23098054202</v>
      </c>
      <c r="AB12" s="55">
        <v>238326</v>
      </c>
      <c r="AC12" s="69">
        <f t="shared" si="7"/>
        <v>68430122776.668655</v>
      </c>
      <c r="AD12" s="108">
        <f t="shared" si="8"/>
        <v>0</v>
      </c>
    </row>
    <row r="13" spans="1:30" ht="30" customHeight="1">
      <c r="A13" s="15">
        <v>6</v>
      </c>
      <c r="B13" s="15">
        <v>554</v>
      </c>
      <c r="C13" s="15">
        <v>1019</v>
      </c>
      <c r="D13" s="16" t="s">
        <v>16</v>
      </c>
      <c r="E13" s="43" t="s">
        <v>50</v>
      </c>
      <c r="F13" s="15">
        <f t="shared" si="0"/>
        <v>264809.00000167696</v>
      </c>
      <c r="G13" s="15">
        <v>63163143031</v>
      </c>
      <c r="H13" s="15">
        <f t="shared" si="1"/>
        <v>63163143031</v>
      </c>
      <c r="I13" s="29">
        <v>288821.7970746475</v>
      </c>
      <c r="J13" s="29">
        <v>238523.4</v>
      </c>
      <c r="K13" s="29">
        <v>271346</v>
      </c>
      <c r="L13" s="30">
        <f t="shared" si="2"/>
        <v>64722370496.400002</v>
      </c>
      <c r="M13" s="106">
        <f t="shared" si="3"/>
        <v>1559227465.4000015</v>
      </c>
      <c r="N13" s="24">
        <v>1559227465</v>
      </c>
      <c r="O13" s="52">
        <v>33</v>
      </c>
      <c r="P13" s="52">
        <v>554</v>
      </c>
      <c r="Q13" s="52">
        <v>1019</v>
      </c>
      <c r="R13" s="51" t="s">
        <v>16</v>
      </c>
      <c r="S13" s="56" t="s">
        <v>50</v>
      </c>
      <c r="T13" s="69">
        <v>0</v>
      </c>
      <c r="U13" s="69">
        <v>63163143031</v>
      </c>
      <c r="V13" s="69">
        <f t="shared" si="4"/>
        <v>63163143031</v>
      </c>
      <c r="W13" s="49">
        <v>238523.4</v>
      </c>
      <c r="X13" s="55">
        <v>263222</v>
      </c>
      <c r="Y13" s="69">
        <f t="shared" si="5"/>
        <v>62784606394.799995</v>
      </c>
      <c r="Z13" s="71">
        <f t="shared" si="6"/>
        <v>-378536636.20000458</v>
      </c>
      <c r="AA13" s="49">
        <v>288821.7970746475</v>
      </c>
      <c r="AB13" s="55">
        <v>238326</v>
      </c>
      <c r="AC13" s="69">
        <f t="shared" si="7"/>
        <v>68833743609.612442</v>
      </c>
      <c r="AD13" s="108">
        <f t="shared" si="8"/>
        <v>0</v>
      </c>
    </row>
    <row r="14" spans="1:30" ht="30" customHeight="1">
      <c r="A14" s="15">
        <v>6</v>
      </c>
      <c r="B14" s="15">
        <v>560</v>
      </c>
      <c r="C14" s="15">
        <v>1040</v>
      </c>
      <c r="D14" s="16" t="s">
        <v>16</v>
      </c>
      <c r="E14" s="43" t="s">
        <v>56</v>
      </c>
      <c r="F14" s="15">
        <f t="shared" si="0"/>
        <v>264809</v>
      </c>
      <c r="G14" s="15">
        <v>66731868000</v>
      </c>
      <c r="H14" s="15">
        <f t="shared" si="1"/>
        <v>66731868000</v>
      </c>
      <c r="I14" s="29">
        <v>305140.26239275123</v>
      </c>
      <c r="J14" s="29">
        <v>252000</v>
      </c>
      <c r="K14" s="29">
        <v>271346</v>
      </c>
      <c r="L14" s="30">
        <f t="shared" si="2"/>
        <v>68379192000</v>
      </c>
      <c r="M14" s="106">
        <f t="shared" si="3"/>
        <v>1647324000</v>
      </c>
      <c r="N14" s="24">
        <v>1647324000</v>
      </c>
      <c r="O14" s="52">
        <v>39</v>
      </c>
      <c r="P14" s="52">
        <v>560</v>
      </c>
      <c r="Q14" s="52">
        <v>1040</v>
      </c>
      <c r="R14" s="51" t="s">
        <v>16</v>
      </c>
      <c r="S14" s="56" t="s">
        <v>56</v>
      </c>
      <c r="T14" s="69">
        <v>0</v>
      </c>
      <c r="U14" s="69">
        <v>66731868000</v>
      </c>
      <c r="V14" s="69">
        <f t="shared" si="4"/>
        <v>66731868000</v>
      </c>
      <c r="W14" s="49">
        <v>252000</v>
      </c>
      <c r="X14" s="55">
        <v>263222</v>
      </c>
      <c r="Y14" s="69">
        <f t="shared" si="5"/>
        <v>66331944000</v>
      </c>
      <c r="Z14" s="71">
        <f t="shared" si="6"/>
        <v>-399924000</v>
      </c>
      <c r="AA14" s="49">
        <v>305140.26239275123</v>
      </c>
      <c r="AB14" s="55">
        <v>238326</v>
      </c>
      <c r="AC14" s="69">
        <f t="shared" si="7"/>
        <v>72722858175.014832</v>
      </c>
      <c r="AD14" s="108">
        <f t="shared" si="8"/>
        <v>0</v>
      </c>
    </row>
    <row r="15" spans="1:30" ht="30" customHeight="1">
      <c r="A15" s="15">
        <v>10</v>
      </c>
      <c r="B15" s="15">
        <v>633</v>
      </c>
      <c r="C15" s="15">
        <v>1138</v>
      </c>
      <c r="D15" s="16" t="s">
        <v>69</v>
      </c>
      <c r="E15" s="45" t="s">
        <v>77</v>
      </c>
      <c r="F15" s="15">
        <f t="shared" si="0"/>
        <v>264130</v>
      </c>
      <c r="G15" s="15">
        <v>68673800000</v>
      </c>
      <c r="H15" s="15">
        <f t="shared" si="1"/>
        <v>68673800000</v>
      </c>
      <c r="I15" s="33">
        <v>307056.36438709049</v>
      </c>
      <c r="J15" s="33">
        <v>260000</v>
      </c>
      <c r="K15" s="33">
        <v>271346</v>
      </c>
      <c r="L15" s="34">
        <f t="shared" si="2"/>
        <v>70549960000</v>
      </c>
      <c r="M15" s="99">
        <f t="shared" si="3"/>
        <v>1876160000</v>
      </c>
      <c r="N15" s="24">
        <v>1876160000</v>
      </c>
      <c r="O15" s="52">
        <v>61</v>
      </c>
      <c r="P15" s="52">
        <v>633</v>
      </c>
      <c r="Q15" s="52">
        <v>1138</v>
      </c>
      <c r="R15" s="51" t="s">
        <v>69</v>
      </c>
      <c r="S15" s="56" t="s">
        <v>77</v>
      </c>
      <c r="T15" s="69">
        <v>0</v>
      </c>
      <c r="U15" s="69">
        <v>68673800000</v>
      </c>
      <c r="V15" s="69">
        <f t="shared" si="4"/>
        <v>68673800000</v>
      </c>
      <c r="W15" s="49">
        <v>260000</v>
      </c>
      <c r="X15" s="55">
        <v>263222</v>
      </c>
      <c r="Y15" s="69">
        <f t="shared" si="5"/>
        <v>68437720000</v>
      </c>
      <c r="Z15" s="71">
        <f t="shared" si="6"/>
        <v>-236080000</v>
      </c>
      <c r="AA15" s="49">
        <v>307056.36438709049</v>
      </c>
      <c r="AB15" s="55">
        <v>238326</v>
      </c>
      <c r="AC15" s="69">
        <f t="shared" si="7"/>
        <v>73179515098.917725</v>
      </c>
      <c r="AD15" s="108">
        <f t="shared" si="8"/>
        <v>0</v>
      </c>
    </row>
    <row r="16" spans="1:30" ht="30" customHeight="1">
      <c r="A16" s="15">
        <v>14</v>
      </c>
      <c r="B16" s="15">
        <v>537</v>
      </c>
      <c r="C16" s="15">
        <v>603</v>
      </c>
      <c r="D16" s="16" t="s">
        <v>16</v>
      </c>
      <c r="E16" s="41" t="s">
        <v>30</v>
      </c>
      <c r="F16" s="15">
        <f t="shared" si="0"/>
        <v>264809.00097148737</v>
      </c>
      <c r="G16" s="15">
        <v>72366165665</v>
      </c>
      <c r="H16" s="15">
        <f t="shared" si="1"/>
        <v>72366165665</v>
      </c>
      <c r="I16" s="25">
        <v>331199.28568579751</v>
      </c>
      <c r="J16" s="25">
        <v>273276.83500000002</v>
      </c>
      <c r="K16" s="25">
        <v>271346</v>
      </c>
      <c r="L16" s="26">
        <f t="shared" si="2"/>
        <v>74152576069.910004</v>
      </c>
      <c r="M16" s="103">
        <f t="shared" si="3"/>
        <v>1786410404.9100037</v>
      </c>
      <c r="N16" s="24">
        <v>1786410404</v>
      </c>
      <c r="O16" s="52">
        <v>14</v>
      </c>
      <c r="P16" s="52">
        <v>537</v>
      </c>
      <c r="Q16" s="52">
        <v>603</v>
      </c>
      <c r="R16" s="51" t="s">
        <v>16</v>
      </c>
      <c r="S16" s="56" t="s">
        <v>30</v>
      </c>
      <c r="T16" s="69">
        <v>0</v>
      </c>
      <c r="U16" s="69">
        <v>72366165665</v>
      </c>
      <c r="V16" s="69">
        <f t="shared" si="4"/>
        <v>72366165665</v>
      </c>
      <c r="W16" s="49">
        <v>273276.83500000002</v>
      </c>
      <c r="X16" s="55">
        <v>263222</v>
      </c>
      <c r="Y16" s="69">
        <f t="shared" si="5"/>
        <v>71932475062.37001</v>
      </c>
      <c r="Z16" s="71">
        <f t="shared" si="6"/>
        <v>-433690602.62998962</v>
      </c>
      <c r="AA16" s="49">
        <v>331199.28568579751</v>
      </c>
      <c r="AB16" s="55">
        <v>238326</v>
      </c>
      <c r="AC16" s="69">
        <f t="shared" si="7"/>
        <v>78933400960.353378</v>
      </c>
      <c r="AD16" s="108">
        <f t="shared" si="8"/>
        <v>0</v>
      </c>
    </row>
    <row r="17" spans="1:30" ht="30" customHeight="1">
      <c r="A17" s="15">
        <v>6</v>
      </c>
      <c r="B17" s="15">
        <v>564</v>
      </c>
      <c r="C17" s="15">
        <v>1057</v>
      </c>
      <c r="D17" s="16" t="s">
        <v>16</v>
      </c>
      <c r="E17" s="44" t="s">
        <v>60</v>
      </c>
      <c r="F17" s="15">
        <f t="shared" si="0"/>
        <v>264808.99999810068</v>
      </c>
      <c r="G17" s="15">
        <v>79470433446</v>
      </c>
      <c r="H17" s="15">
        <f t="shared" si="1"/>
        <v>79470433446</v>
      </c>
      <c r="I17" s="31">
        <v>366496.64655157458</v>
      </c>
      <c r="J17" s="31">
        <v>300104.73</v>
      </c>
      <c r="K17" s="31">
        <v>271346</v>
      </c>
      <c r="L17" s="32">
        <f t="shared" si="2"/>
        <v>81432218066.580002</v>
      </c>
      <c r="M17" s="101">
        <f t="shared" si="3"/>
        <v>1961784620.5800018</v>
      </c>
      <c r="N17" s="24">
        <v>1961784620</v>
      </c>
      <c r="O17" s="52">
        <v>45</v>
      </c>
      <c r="P17" s="52">
        <v>564</v>
      </c>
      <c r="Q17" s="52">
        <v>1057</v>
      </c>
      <c r="R17" s="51" t="s">
        <v>16</v>
      </c>
      <c r="S17" s="56" t="s">
        <v>60</v>
      </c>
      <c r="T17" s="69">
        <v>0</v>
      </c>
      <c r="U17" s="69">
        <v>79470433446</v>
      </c>
      <c r="V17" s="69">
        <f t="shared" si="4"/>
        <v>79470433446</v>
      </c>
      <c r="W17" s="49">
        <v>300104.73</v>
      </c>
      <c r="X17" s="55">
        <v>263222</v>
      </c>
      <c r="Y17" s="69">
        <f t="shared" si="5"/>
        <v>78994167240.059998</v>
      </c>
      <c r="Z17" s="71">
        <f t="shared" si="6"/>
        <v>-476266205.94000244</v>
      </c>
      <c r="AA17" s="49">
        <v>366496.64655157458</v>
      </c>
      <c r="AB17" s="55">
        <v>238326</v>
      </c>
      <c r="AC17" s="69">
        <f t="shared" si="7"/>
        <v>87345679786.050568</v>
      </c>
      <c r="AD17" s="108">
        <f t="shared" si="8"/>
        <v>0</v>
      </c>
    </row>
    <row r="18" spans="1:30" ht="30" customHeight="1">
      <c r="A18" s="15">
        <v>6</v>
      </c>
      <c r="B18" s="15">
        <v>552</v>
      </c>
      <c r="C18" s="15">
        <v>951</v>
      </c>
      <c r="D18" s="16" t="s">
        <v>16</v>
      </c>
      <c r="E18" s="42" t="s">
        <v>43</v>
      </c>
      <c r="F18" s="15">
        <f t="shared" si="0"/>
        <v>264809</v>
      </c>
      <c r="G18" s="15">
        <v>83414835000</v>
      </c>
      <c r="H18" s="15">
        <f t="shared" si="1"/>
        <v>83414835000</v>
      </c>
      <c r="I18" s="27">
        <v>375242.17965013353</v>
      </c>
      <c r="J18" s="27">
        <v>315000</v>
      </c>
      <c r="K18" s="27">
        <v>271346</v>
      </c>
      <c r="L18" s="28">
        <f t="shared" si="2"/>
        <v>85473990000</v>
      </c>
      <c r="M18" s="104">
        <f t="shared" si="3"/>
        <v>2059155000</v>
      </c>
      <c r="N18" s="24">
        <v>2059155000</v>
      </c>
      <c r="O18" s="52">
        <v>28</v>
      </c>
      <c r="P18" s="52">
        <v>552</v>
      </c>
      <c r="Q18" s="52">
        <v>951</v>
      </c>
      <c r="R18" s="51" t="s">
        <v>16</v>
      </c>
      <c r="S18" s="56" t="s">
        <v>43</v>
      </c>
      <c r="T18" s="69">
        <v>0</v>
      </c>
      <c r="U18" s="69">
        <v>83414835000</v>
      </c>
      <c r="V18" s="69">
        <f t="shared" si="4"/>
        <v>83414835000</v>
      </c>
      <c r="W18" s="49">
        <v>315000</v>
      </c>
      <c r="X18" s="55">
        <v>263222</v>
      </c>
      <c r="Y18" s="69">
        <f t="shared" si="5"/>
        <v>82914930000</v>
      </c>
      <c r="Z18" s="71">
        <f t="shared" si="6"/>
        <v>-499905000</v>
      </c>
      <c r="AA18" s="49">
        <v>375242.17965013353</v>
      </c>
      <c r="AB18" s="55">
        <v>238326</v>
      </c>
      <c r="AC18" s="69">
        <f t="shared" si="7"/>
        <v>89429967707.297729</v>
      </c>
      <c r="AD18" s="108">
        <f t="shared" si="8"/>
        <v>0</v>
      </c>
    </row>
    <row r="19" spans="1:30" ht="30" customHeight="1">
      <c r="A19" s="15">
        <v>6</v>
      </c>
      <c r="B19" s="15">
        <v>553</v>
      </c>
      <c r="C19" s="15">
        <v>953</v>
      </c>
      <c r="D19" s="16" t="s">
        <v>16</v>
      </c>
      <c r="E19" s="42" t="s">
        <v>47</v>
      </c>
      <c r="F19" s="15">
        <f t="shared" si="0"/>
        <v>264809</v>
      </c>
      <c r="G19" s="15">
        <v>83552800489</v>
      </c>
      <c r="H19" s="15">
        <f t="shared" si="1"/>
        <v>83552800489</v>
      </c>
      <c r="I19" s="27">
        <v>375862.81830282469</v>
      </c>
      <c r="J19" s="27">
        <v>315521</v>
      </c>
      <c r="K19" s="27">
        <v>271346</v>
      </c>
      <c r="L19" s="28">
        <f t="shared" si="2"/>
        <v>85615361266</v>
      </c>
      <c r="M19" s="104">
        <f t="shared" si="3"/>
        <v>2062560777</v>
      </c>
      <c r="N19" s="24">
        <v>2062560777</v>
      </c>
      <c r="O19" s="52">
        <v>32</v>
      </c>
      <c r="P19" s="52">
        <v>553</v>
      </c>
      <c r="Q19" s="52">
        <v>953</v>
      </c>
      <c r="R19" s="51" t="s">
        <v>16</v>
      </c>
      <c r="S19" s="56" t="s">
        <v>47</v>
      </c>
      <c r="T19" s="69">
        <v>0</v>
      </c>
      <c r="U19" s="69">
        <v>83552800489</v>
      </c>
      <c r="V19" s="69">
        <f t="shared" si="4"/>
        <v>83552800489</v>
      </c>
      <c r="W19" s="49">
        <v>315521</v>
      </c>
      <c r="X19" s="55">
        <v>263222</v>
      </c>
      <c r="Y19" s="69">
        <f t="shared" si="5"/>
        <v>83052068662</v>
      </c>
      <c r="Z19" s="71">
        <f t="shared" si="6"/>
        <v>-500731827</v>
      </c>
      <c r="AA19" s="49">
        <v>375862.81830282469</v>
      </c>
      <c r="AB19" s="55">
        <v>238326</v>
      </c>
      <c r="AC19" s="69">
        <f t="shared" si="7"/>
        <v>89577882034.838989</v>
      </c>
      <c r="AD19" s="108">
        <f t="shared" si="8"/>
        <v>0</v>
      </c>
    </row>
    <row r="20" spans="1:30" ht="30" customHeight="1">
      <c r="A20" s="15">
        <v>14</v>
      </c>
      <c r="B20" s="15">
        <v>525</v>
      </c>
      <c r="C20" s="15">
        <v>586</v>
      </c>
      <c r="D20" s="16" t="s">
        <v>16</v>
      </c>
      <c r="E20" s="40" t="s">
        <v>18</v>
      </c>
      <c r="F20" s="15">
        <f t="shared" si="0"/>
        <v>264808.99999874795</v>
      </c>
      <c r="G20" s="15">
        <v>84597101261</v>
      </c>
      <c r="H20" s="15">
        <f t="shared" si="1"/>
        <v>84597101261</v>
      </c>
      <c r="I20" s="21">
        <v>384682.27117647283</v>
      </c>
      <c r="J20" s="21">
        <v>319464.59999999998</v>
      </c>
      <c r="K20" s="21">
        <v>271346</v>
      </c>
      <c r="L20" s="22">
        <f t="shared" si="2"/>
        <v>86685441351.599991</v>
      </c>
      <c r="M20" s="105">
        <f t="shared" si="3"/>
        <v>2088340090.5999908</v>
      </c>
      <c r="N20" s="24">
        <v>2088340090</v>
      </c>
      <c r="O20" s="52">
        <v>2</v>
      </c>
      <c r="P20" s="52">
        <v>525</v>
      </c>
      <c r="Q20" s="52">
        <v>586</v>
      </c>
      <c r="R20" s="51" t="s">
        <v>16</v>
      </c>
      <c r="S20" s="56" t="s">
        <v>18</v>
      </c>
      <c r="T20" s="69">
        <v>0</v>
      </c>
      <c r="U20" s="69">
        <v>84597101261</v>
      </c>
      <c r="V20" s="69">
        <f t="shared" si="4"/>
        <v>84597101261</v>
      </c>
      <c r="W20" s="49">
        <v>319464.59999999998</v>
      </c>
      <c r="X20" s="55">
        <v>263222</v>
      </c>
      <c r="Y20" s="69">
        <f t="shared" si="5"/>
        <v>84090110941.199997</v>
      </c>
      <c r="Z20" s="71">
        <f t="shared" si="6"/>
        <v>-506990319.80000305</v>
      </c>
      <c r="AA20" s="49">
        <v>384682.27117647283</v>
      </c>
      <c r="AB20" s="55">
        <v>238326</v>
      </c>
      <c r="AC20" s="69">
        <f t="shared" si="7"/>
        <v>91679786960.404068</v>
      </c>
      <c r="AD20" s="108">
        <f t="shared" si="8"/>
        <v>0</v>
      </c>
    </row>
    <row r="21" spans="1:30" ht="30" customHeight="1">
      <c r="A21" s="15">
        <v>14</v>
      </c>
      <c r="B21" s="15">
        <v>524</v>
      </c>
      <c r="C21" s="15">
        <v>585</v>
      </c>
      <c r="D21" s="16" t="s">
        <v>16</v>
      </c>
      <c r="E21" s="40" t="s">
        <v>17</v>
      </c>
      <c r="F21" s="15">
        <f t="shared" si="0"/>
        <v>264809.00788069685</v>
      </c>
      <c r="G21" s="15">
        <v>88995848857</v>
      </c>
      <c r="H21" s="15">
        <f t="shared" si="1"/>
        <v>88995848857</v>
      </c>
      <c r="I21" s="21">
        <v>404684.36547216354</v>
      </c>
      <c r="J21" s="21">
        <v>336075.61</v>
      </c>
      <c r="K21" s="21">
        <v>271346</v>
      </c>
      <c r="L21" s="22">
        <f t="shared" si="2"/>
        <v>91192772471.059998</v>
      </c>
      <c r="M21" s="105">
        <f t="shared" si="3"/>
        <v>2196923614.0599976</v>
      </c>
      <c r="N21" s="24">
        <v>2196923614</v>
      </c>
      <c r="O21" s="52">
        <v>1</v>
      </c>
      <c r="P21" s="52">
        <v>524</v>
      </c>
      <c r="Q21" s="52">
        <v>585</v>
      </c>
      <c r="R21" s="51" t="s">
        <v>16</v>
      </c>
      <c r="S21" s="56" t="s">
        <v>17</v>
      </c>
      <c r="T21" s="69">
        <v>0</v>
      </c>
      <c r="U21" s="69">
        <v>88995848857</v>
      </c>
      <c r="V21" s="69">
        <f t="shared" si="4"/>
        <v>88995848857</v>
      </c>
      <c r="W21" s="49">
        <v>336075.61</v>
      </c>
      <c r="X21" s="55">
        <v>263222</v>
      </c>
      <c r="Y21" s="69">
        <f t="shared" si="5"/>
        <v>88462494215.419998</v>
      </c>
      <c r="Z21" s="71">
        <f t="shared" si="6"/>
        <v>-533354641.58000183</v>
      </c>
      <c r="AA21" s="49">
        <v>404684.36547216354</v>
      </c>
      <c r="AB21" s="55">
        <v>238326</v>
      </c>
      <c r="AC21" s="69">
        <f t="shared" si="7"/>
        <v>96446806085.518845</v>
      </c>
      <c r="AD21" s="108">
        <f t="shared" si="8"/>
        <v>0</v>
      </c>
    </row>
    <row r="22" spans="1:30" ht="30" customHeight="1">
      <c r="A22" s="15">
        <v>9</v>
      </c>
      <c r="B22" s="15">
        <v>539</v>
      </c>
      <c r="C22" s="15">
        <v>605</v>
      </c>
      <c r="D22" s="16" t="s">
        <v>16</v>
      </c>
      <c r="E22" s="41" t="s">
        <v>32</v>
      </c>
      <c r="F22" s="15">
        <f t="shared" si="0"/>
        <v>264809.00000053889</v>
      </c>
      <c r="G22" s="15">
        <v>98278881941</v>
      </c>
      <c r="H22" s="15">
        <f t="shared" si="1"/>
        <v>98278881941</v>
      </c>
      <c r="I22" s="25">
        <v>449794.393790139</v>
      </c>
      <c r="J22" s="25">
        <v>371131.2</v>
      </c>
      <c r="K22" s="25">
        <v>271346</v>
      </c>
      <c r="L22" s="26">
        <f t="shared" si="2"/>
        <v>100704966595.2</v>
      </c>
      <c r="M22" s="103">
        <f t="shared" si="3"/>
        <v>2426084654.1999969</v>
      </c>
      <c r="N22" s="24">
        <v>2426084654</v>
      </c>
      <c r="O22" s="52">
        <v>16</v>
      </c>
      <c r="P22" s="52">
        <v>539</v>
      </c>
      <c r="Q22" s="52">
        <v>605</v>
      </c>
      <c r="R22" s="51" t="s">
        <v>16</v>
      </c>
      <c r="S22" s="56" t="s">
        <v>32</v>
      </c>
      <c r="T22" s="69">
        <v>0</v>
      </c>
      <c r="U22" s="69">
        <v>98278881941</v>
      </c>
      <c r="V22" s="69">
        <f t="shared" si="4"/>
        <v>98278881941</v>
      </c>
      <c r="W22" s="49">
        <v>371131.2</v>
      </c>
      <c r="X22" s="55">
        <v>263222</v>
      </c>
      <c r="Y22" s="69">
        <f t="shared" si="5"/>
        <v>97689896726.400009</v>
      </c>
      <c r="Z22" s="71">
        <f t="shared" si="6"/>
        <v>-588985214.59999084</v>
      </c>
      <c r="AA22" s="49">
        <v>449794.393790139</v>
      </c>
      <c r="AB22" s="55">
        <v>238326</v>
      </c>
      <c r="AC22" s="69">
        <f t="shared" si="7"/>
        <v>107197698694.42867</v>
      </c>
      <c r="AD22" s="108">
        <f t="shared" si="8"/>
        <v>0</v>
      </c>
    </row>
    <row r="23" spans="1:30" ht="30" customHeight="1">
      <c r="A23" s="15">
        <v>4</v>
      </c>
      <c r="B23" s="15">
        <v>553</v>
      </c>
      <c r="C23" s="15">
        <v>953</v>
      </c>
      <c r="D23" s="16" t="s">
        <v>16</v>
      </c>
      <c r="E23" s="42" t="s">
        <v>46</v>
      </c>
      <c r="F23" s="15">
        <f t="shared" si="0"/>
        <v>264809</v>
      </c>
      <c r="G23" s="15">
        <v>102335438050</v>
      </c>
      <c r="H23" s="15">
        <f t="shared" si="1"/>
        <v>102335438050</v>
      </c>
      <c r="I23" s="27">
        <v>460356.63595490187</v>
      </c>
      <c r="J23" s="27">
        <v>386450</v>
      </c>
      <c r="K23" s="27">
        <v>271346</v>
      </c>
      <c r="L23" s="28">
        <f t="shared" si="2"/>
        <v>104861661700</v>
      </c>
      <c r="M23" s="104">
        <f t="shared" si="3"/>
        <v>2526223650</v>
      </c>
      <c r="N23" s="24">
        <v>2526223650</v>
      </c>
      <c r="O23" s="52">
        <v>31</v>
      </c>
      <c r="P23" s="52">
        <v>553</v>
      </c>
      <c r="Q23" s="52">
        <v>953</v>
      </c>
      <c r="R23" s="51" t="s">
        <v>16</v>
      </c>
      <c r="S23" s="56" t="s">
        <v>46</v>
      </c>
      <c r="T23" s="69">
        <v>0</v>
      </c>
      <c r="U23" s="69">
        <v>102335438050</v>
      </c>
      <c r="V23" s="69">
        <f t="shared" si="4"/>
        <v>102335438050</v>
      </c>
      <c r="W23" s="49">
        <v>386450</v>
      </c>
      <c r="X23" s="55">
        <v>263222</v>
      </c>
      <c r="Y23" s="69">
        <f t="shared" si="5"/>
        <v>101722141900</v>
      </c>
      <c r="Z23" s="71">
        <f t="shared" si="6"/>
        <v>-613296150</v>
      </c>
      <c r="AA23" s="49">
        <v>460356.63595490187</v>
      </c>
      <c r="AB23" s="55">
        <v>238326</v>
      </c>
      <c r="AC23" s="69">
        <f t="shared" si="7"/>
        <v>109714955620.58794</v>
      </c>
      <c r="AD23" s="108">
        <f t="shared" si="8"/>
        <v>0</v>
      </c>
    </row>
    <row r="24" spans="1:30" ht="30" customHeight="1">
      <c r="A24" s="15">
        <v>14</v>
      </c>
      <c r="B24" s="15">
        <v>562</v>
      </c>
      <c r="C24" s="15">
        <v>1050</v>
      </c>
      <c r="D24" s="16" t="s">
        <v>16</v>
      </c>
      <c r="E24" s="43" t="s">
        <v>58</v>
      </c>
      <c r="F24" s="15">
        <f t="shared" si="0"/>
        <v>264808.99999828235</v>
      </c>
      <c r="G24" s="15">
        <v>115626665175</v>
      </c>
      <c r="H24" s="15">
        <f t="shared" si="1"/>
        <v>115626665175</v>
      </c>
      <c r="I24" s="29">
        <v>528718.16732789727</v>
      </c>
      <c r="J24" s="29">
        <v>436641.75</v>
      </c>
      <c r="K24" s="29">
        <v>271346</v>
      </c>
      <c r="L24" s="30">
        <f t="shared" si="2"/>
        <v>118480992295.5</v>
      </c>
      <c r="M24" s="106">
        <f t="shared" si="3"/>
        <v>2854327120.5</v>
      </c>
      <c r="N24" s="24">
        <v>2854327120</v>
      </c>
      <c r="O24" s="52">
        <v>41</v>
      </c>
      <c r="P24" s="52">
        <v>562</v>
      </c>
      <c r="Q24" s="52">
        <v>1050</v>
      </c>
      <c r="R24" s="51" t="s">
        <v>16</v>
      </c>
      <c r="S24" s="56" t="s">
        <v>58</v>
      </c>
      <c r="T24" s="69">
        <v>0</v>
      </c>
      <c r="U24" s="69">
        <v>115626665175</v>
      </c>
      <c r="V24" s="69">
        <f t="shared" si="4"/>
        <v>115626665175</v>
      </c>
      <c r="W24" s="49">
        <v>436641.75</v>
      </c>
      <c r="X24" s="55">
        <v>263222</v>
      </c>
      <c r="Y24" s="69">
        <f t="shared" si="5"/>
        <v>114933714718.5</v>
      </c>
      <c r="Z24" s="71">
        <f t="shared" si="6"/>
        <v>-692950456.5</v>
      </c>
      <c r="AA24" s="49">
        <v>528718.16732789727</v>
      </c>
      <c r="AB24" s="55">
        <v>238326</v>
      </c>
      <c r="AC24" s="69">
        <f t="shared" si="7"/>
        <v>126007285946.58844</v>
      </c>
      <c r="AD24" s="108">
        <f t="shared" si="8"/>
        <v>0</v>
      </c>
    </row>
    <row r="25" spans="1:30" ht="30" customHeight="1">
      <c r="A25" s="15">
        <v>6</v>
      </c>
      <c r="B25" s="15">
        <v>627</v>
      </c>
      <c r="C25" s="15">
        <v>1119</v>
      </c>
      <c r="D25" s="16" t="s">
        <v>69</v>
      </c>
      <c r="E25" s="45" t="s">
        <v>71</v>
      </c>
      <c r="F25" s="15">
        <f t="shared" si="0"/>
        <v>264130</v>
      </c>
      <c r="G25" s="15">
        <v>118858500000</v>
      </c>
      <c r="H25" s="15">
        <f t="shared" si="1"/>
        <v>118858500000</v>
      </c>
      <c r="I25" s="33">
        <v>531443.70759304124</v>
      </c>
      <c r="J25" s="33">
        <v>450000</v>
      </c>
      <c r="K25" s="33">
        <v>271346</v>
      </c>
      <c r="L25" s="34">
        <f t="shared" si="2"/>
        <v>122105700000</v>
      </c>
      <c r="M25" s="99">
        <f t="shared" si="3"/>
        <v>3247200000</v>
      </c>
      <c r="N25" s="24">
        <v>3247200000</v>
      </c>
      <c r="O25" s="52">
        <v>55</v>
      </c>
      <c r="P25" s="52">
        <v>627</v>
      </c>
      <c r="Q25" s="52">
        <v>1119</v>
      </c>
      <c r="R25" s="51" t="s">
        <v>69</v>
      </c>
      <c r="S25" s="56" t="s">
        <v>71</v>
      </c>
      <c r="T25" s="69">
        <v>0</v>
      </c>
      <c r="U25" s="69">
        <v>118858500000</v>
      </c>
      <c r="V25" s="69">
        <f t="shared" si="4"/>
        <v>118858500000</v>
      </c>
      <c r="W25" s="49">
        <v>450000</v>
      </c>
      <c r="X25" s="55">
        <v>263222</v>
      </c>
      <c r="Y25" s="69">
        <f t="shared" si="5"/>
        <v>118449900000</v>
      </c>
      <c r="Z25" s="71">
        <f t="shared" si="6"/>
        <v>-408600000</v>
      </c>
      <c r="AA25" s="49">
        <v>531443.70759304124</v>
      </c>
      <c r="AB25" s="55">
        <v>238326</v>
      </c>
      <c r="AC25" s="69">
        <f t="shared" si="7"/>
        <v>126656853055.81915</v>
      </c>
      <c r="AD25" s="108">
        <f t="shared" si="8"/>
        <v>0</v>
      </c>
    </row>
    <row r="26" spans="1:30" ht="30" customHeight="1">
      <c r="A26" s="15">
        <v>10</v>
      </c>
      <c r="B26" s="15">
        <v>553</v>
      </c>
      <c r="C26" s="15">
        <v>953</v>
      </c>
      <c r="D26" s="16" t="s">
        <v>16</v>
      </c>
      <c r="E26" s="44" t="s">
        <v>49</v>
      </c>
      <c r="F26" s="15">
        <f t="shared" si="0"/>
        <v>264809</v>
      </c>
      <c r="G26" s="15">
        <v>130480397806</v>
      </c>
      <c r="H26" s="15">
        <f t="shared" si="1"/>
        <v>130480397806</v>
      </c>
      <c r="I26" s="31">
        <v>601741.12764548417</v>
      </c>
      <c r="J26" s="31">
        <v>492734</v>
      </c>
      <c r="K26" s="31">
        <v>271346</v>
      </c>
      <c r="L26" s="32">
        <f t="shared" si="2"/>
        <v>133701399964</v>
      </c>
      <c r="M26" s="101">
        <f t="shared" si="3"/>
        <v>3221002158</v>
      </c>
      <c r="N26" s="24">
        <v>3221002158</v>
      </c>
      <c r="O26" s="52">
        <v>44</v>
      </c>
      <c r="P26" s="52">
        <v>553</v>
      </c>
      <c r="Q26" s="52">
        <v>953</v>
      </c>
      <c r="R26" s="51" t="s">
        <v>16</v>
      </c>
      <c r="S26" s="56" t="s">
        <v>49</v>
      </c>
      <c r="T26" s="69">
        <v>0</v>
      </c>
      <c r="U26" s="69">
        <v>130480397806</v>
      </c>
      <c r="V26" s="69">
        <f t="shared" si="4"/>
        <v>130480397806</v>
      </c>
      <c r="W26" s="49">
        <v>492734</v>
      </c>
      <c r="X26" s="55">
        <v>263222</v>
      </c>
      <c r="Y26" s="69">
        <f t="shared" si="5"/>
        <v>129698428948</v>
      </c>
      <c r="Z26" s="71">
        <f t="shared" si="6"/>
        <v>-781968858</v>
      </c>
      <c r="AA26" s="49">
        <v>601741.12764548417</v>
      </c>
      <c r="AB26" s="55">
        <v>238326</v>
      </c>
      <c r="AC26" s="69">
        <f t="shared" si="7"/>
        <v>143410555987.23767</v>
      </c>
      <c r="AD26" s="108">
        <f t="shared" si="8"/>
        <v>0</v>
      </c>
    </row>
    <row r="27" spans="1:30" ht="30" customHeight="1">
      <c r="A27" s="15">
        <v>18</v>
      </c>
      <c r="B27" s="15">
        <v>563</v>
      </c>
      <c r="C27" s="15">
        <v>1056</v>
      </c>
      <c r="D27" s="16" t="s">
        <v>16</v>
      </c>
      <c r="E27" s="43" t="s">
        <v>59</v>
      </c>
      <c r="F27" s="15">
        <f t="shared" si="0"/>
        <v>264808.99999959907</v>
      </c>
      <c r="G27" s="15">
        <v>132101770351</v>
      </c>
      <c r="H27" s="15">
        <f t="shared" si="1"/>
        <v>132101770351</v>
      </c>
      <c r="I27" s="29">
        <v>604052.75733495329</v>
      </c>
      <c r="J27" s="29">
        <v>498856.8</v>
      </c>
      <c r="K27" s="29">
        <v>271346</v>
      </c>
      <c r="L27" s="30">
        <f t="shared" si="2"/>
        <v>135362797252.8</v>
      </c>
      <c r="M27" s="106">
        <f t="shared" si="3"/>
        <v>3261026901.8000031</v>
      </c>
      <c r="N27" s="24">
        <v>3261026901</v>
      </c>
      <c r="O27" s="52">
        <v>42</v>
      </c>
      <c r="P27" s="52">
        <v>563</v>
      </c>
      <c r="Q27" s="52">
        <v>1056</v>
      </c>
      <c r="R27" s="51" t="s">
        <v>16</v>
      </c>
      <c r="S27" s="56" t="s">
        <v>59</v>
      </c>
      <c r="T27" s="69">
        <v>0</v>
      </c>
      <c r="U27" s="69">
        <v>132101770351</v>
      </c>
      <c r="V27" s="69">
        <f t="shared" si="4"/>
        <v>132101770351</v>
      </c>
      <c r="W27" s="49">
        <v>498856.8</v>
      </c>
      <c r="X27" s="55">
        <v>263222</v>
      </c>
      <c r="Y27" s="69">
        <f t="shared" si="5"/>
        <v>131310084609.59999</v>
      </c>
      <c r="Z27" s="71">
        <f t="shared" si="6"/>
        <v>-791685741.40000916</v>
      </c>
      <c r="AA27" s="49">
        <v>604052.75733495329</v>
      </c>
      <c r="AB27" s="55">
        <v>238326</v>
      </c>
      <c r="AC27" s="69">
        <f t="shared" si="7"/>
        <v>143961477444.61008</v>
      </c>
      <c r="AD27" s="108">
        <f t="shared" si="8"/>
        <v>0</v>
      </c>
    </row>
    <row r="28" spans="1:30" ht="30" customHeight="1">
      <c r="A28" s="15">
        <v>10</v>
      </c>
      <c r="B28" s="15">
        <v>572</v>
      </c>
      <c r="C28" s="15">
        <v>1136</v>
      </c>
      <c r="D28" s="16" t="s">
        <v>16</v>
      </c>
      <c r="E28" s="44" t="s">
        <v>68</v>
      </c>
      <c r="F28" s="15">
        <f t="shared" si="0"/>
        <v>264808.99999930104</v>
      </c>
      <c r="G28" s="15">
        <v>155335500302</v>
      </c>
      <c r="H28" s="15">
        <f t="shared" si="1"/>
        <v>155335500302</v>
      </c>
      <c r="I28" s="31">
        <v>716366.29476193583</v>
      </c>
      <c r="J28" s="31">
        <v>586594.49</v>
      </c>
      <c r="K28" s="31">
        <v>271346</v>
      </c>
      <c r="L28" s="32">
        <f t="shared" si="2"/>
        <v>159170068483.54001</v>
      </c>
      <c r="M28" s="101">
        <f t="shared" si="3"/>
        <v>3834568181.5400085</v>
      </c>
      <c r="N28" s="24">
        <v>3834568181</v>
      </c>
      <c r="O28" s="52">
        <v>53</v>
      </c>
      <c r="P28" s="52">
        <v>572</v>
      </c>
      <c r="Q28" s="52">
        <v>1136</v>
      </c>
      <c r="R28" s="51" t="s">
        <v>16</v>
      </c>
      <c r="S28" s="56" t="s">
        <v>68</v>
      </c>
      <c r="T28" s="69">
        <v>0</v>
      </c>
      <c r="U28" s="69">
        <v>155335500302</v>
      </c>
      <c r="V28" s="69">
        <f t="shared" si="4"/>
        <v>155335500302</v>
      </c>
      <c r="W28" s="49">
        <v>586594.49</v>
      </c>
      <c r="X28" s="55">
        <v>263222</v>
      </c>
      <c r="Y28" s="69">
        <f t="shared" si="5"/>
        <v>154404574846.78</v>
      </c>
      <c r="Z28" s="71">
        <f t="shared" si="6"/>
        <v>-930925455.22000122</v>
      </c>
      <c r="AA28" s="49">
        <v>716366.29476193583</v>
      </c>
      <c r="AB28" s="55">
        <v>238326</v>
      </c>
      <c r="AC28" s="69">
        <f t="shared" si="7"/>
        <v>170728713565.43311</v>
      </c>
      <c r="AD28" s="108">
        <f t="shared" si="8"/>
        <v>0</v>
      </c>
    </row>
    <row r="29" spans="1:30" ht="30" customHeight="1">
      <c r="A29" s="15">
        <v>10</v>
      </c>
      <c r="B29" s="15">
        <v>559</v>
      </c>
      <c r="C29" s="15">
        <v>1039</v>
      </c>
      <c r="D29" s="16" t="s">
        <v>16</v>
      </c>
      <c r="E29" s="43" t="s">
        <v>55</v>
      </c>
      <c r="F29" s="15">
        <f t="shared" si="0"/>
        <v>264809</v>
      </c>
      <c r="G29" s="15">
        <v>170404591500</v>
      </c>
      <c r="H29" s="15">
        <f t="shared" si="1"/>
        <v>170404591500</v>
      </c>
      <c r="I29" s="29">
        <v>779197.45575291838</v>
      </c>
      <c r="J29" s="29">
        <v>643500</v>
      </c>
      <c r="K29" s="29">
        <v>271346</v>
      </c>
      <c r="L29" s="30">
        <f t="shared" si="2"/>
        <v>174611151000</v>
      </c>
      <c r="M29" s="106">
        <f t="shared" si="3"/>
        <v>4206559500</v>
      </c>
      <c r="N29" s="24">
        <v>4206559500</v>
      </c>
      <c r="O29" s="52">
        <v>38</v>
      </c>
      <c r="P29" s="52">
        <v>559</v>
      </c>
      <c r="Q29" s="52">
        <v>1039</v>
      </c>
      <c r="R29" s="51" t="s">
        <v>16</v>
      </c>
      <c r="S29" s="56" t="s">
        <v>55</v>
      </c>
      <c r="T29" s="69">
        <v>0</v>
      </c>
      <c r="U29" s="69">
        <v>170404591500</v>
      </c>
      <c r="V29" s="69">
        <f t="shared" si="4"/>
        <v>170404591500</v>
      </c>
      <c r="W29" s="49">
        <v>643500</v>
      </c>
      <c r="X29" s="55">
        <v>263222</v>
      </c>
      <c r="Y29" s="69">
        <f t="shared" si="5"/>
        <v>169383357000</v>
      </c>
      <c r="Z29" s="71">
        <f t="shared" si="6"/>
        <v>-1021234500</v>
      </c>
      <c r="AA29" s="49">
        <v>779197.45575291838</v>
      </c>
      <c r="AB29" s="55">
        <v>238326</v>
      </c>
      <c r="AC29" s="69">
        <f t="shared" si="7"/>
        <v>185703012839.77002</v>
      </c>
      <c r="AD29" s="108">
        <f t="shared" si="8"/>
        <v>0</v>
      </c>
    </row>
    <row r="30" spans="1:30" ht="30" customHeight="1">
      <c r="A30" s="15">
        <v>10</v>
      </c>
      <c r="B30" s="15">
        <v>528</v>
      </c>
      <c r="C30" s="15">
        <v>590</v>
      </c>
      <c r="D30" s="16" t="s">
        <v>16</v>
      </c>
      <c r="E30" s="40" t="s">
        <v>21</v>
      </c>
      <c r="F30" s="15">
        <f t="shared" si="0"/>
        <v>264809</v>
      </c>
      <c r="G30" s="15">
        <v>180825090459</v>
      </c>
      <c r="H30" s="15">
        <f t="shared" si="1"/>
        <v>180825090459</v>
      </c>
      <c r="I30" s="21">
        <v>822252.8366370661</v>
      </c>
      <c r="J30" s="21">
        <v>682851</v>
      </c>
      <c r="K30" s="21">
        <v>271346</v>
      </c>
      <c r="L30" s="22">
        <f t="shared" si="2"/>
        <v>185288887446</v>
      </c>
      <c r="M30" s="105">
        <f t="shared" si="3"/>
        <v>4463796987</v>
      </c>
      <c r="N30" s="24">
        <v>4463796987</v>
      </c>
      <c r="O30" s="52">
        <v>5</v>
      </c>
      <c r="P30" s="52">
        <v>528</v>
      </c>
      <c r="Q30" s="52">
        <v>590</v>
      </c>
      <c r="R30" s="51" t="s">
        <v>16</v>
      </c>
      <c r="S30" s="56" t="s">
        <v>21</v>
      </c>
      <c r="T30" s="69">
        <v>0</v>
      </c>
      <c r="U30" s="69">
        <v>180825090459</v>
      </c>
      <c r="V30" s="69">
        <f t="shared" si="4"/>
        <v>180825090459</v>
      </c>
      <c r="W30" s="49">
        <v>682851</v>
      </c>
      <c r="X30" s="55">
        <v>263222</v>
      </c>
      <c r="Y30" s="69">
        <f t="shared" si="5"/>
        <v>179741405922</v>
      </c>
      <c r="Z30" s="71">
        <f t="shared" si="6"/>
        <v>-1083684537</v>
      </c>
      <c r="AA30" s="49">
        <v>822252.8366370661</v>
      </c>
      <c r="AB30" s="55">
        <v>238326</v>
      </c>
      <c r="AC30" s="69">
        <f t="shared" si="7"/>
        <v>195964229544.36542</v>
      </c>
      <c r="AD30" s="108">
        <f t="shared" si="8"/>
        <v>0</v>
      </c>
    </row>
    <row r="31" spans="1:30" ht="30" customHeight="1">
      <c r="A31" s="15">
        <v>10</v>
      </c>
      <c r="B31" s="15">
        <v>535</v>
      </c>
      <c r="C31" s="15">
        <v>601</v>
      </c>
      <c r="D31" s="16" t="s">
        <v>16</v>
      </c>
      <c r="E31" s="41" t="s">
        <v>28</v>
      </c>
      <c r="F31" s="15">
        <f t="shared" si="0"/>
        <v>264808.99999888928</v>
      </c>
      <c r="G31" s="15">
        <v>188347601812</v>
      </c>
      <c r="H31" s="15">
        <f t="shared" si="1"/>
        <v>188347601812</v>
      </c>
      <c r="I31" s="25">
        <v>862013.21897660126</v>
      </c>
      <c r="J31" s="25">
        <v>711258.31</v>
      </c>
      <c r="K31" s="25">
        <v>271346</v>
      </c>
      <c r="L31" s="26">
        <f t="shared" si="2"/>
        <v>192997097385.26001</v>
      </c>
      <c r="M31" s="103">
        <f t="shared" si="3"/>
        <v>4649495573.2600098</v>
      </c>
      <c r="N31" s="24">
        <v>4649495573</v>
      </c>
      <c r="O31" s="52">
        <v>12</v>
      </c>
      <c r="P31" s="52">
        <v>535</v>
      </c>
      <c r="Q31" s="52">
        <v>601</v>
      </c>
      <c r="R31" s="51" t="s">
        <v>16</v>
      </c>
      <c r="S31" s="56" t="s">
        <v>28</v>
      </c>
      <c r="T31" s="69">
        <v>0</v>
      </c>
      <c r="U31" s="69">
        <v>188347601812</v>
      </c>
      <c r="V31" s="69">
        <f t="shared" si="4"/>
        <v>188347601812</v>
      </c>
      <c r="W31" s="49">
        <v>711258.31</v>
      </c>
      <c r="X31" s="55">
        <v>263222</v>
      </c>
      <c r="Y31" s="69">
        <f t="shared" si="5"/>
        <v>187218834874.82001</v>
      </c>
      <c r="Z31" s="71">
        <f t="shared" si="6"/>
        <v>-1128766937.1799927</v>
      </c>
      <c r="AA31" s="49">
        <v>862013.21897660126</v>
      </c>
      <c r="AB31" s="55">
        <v>238326</v>
      </c>
      <c r="AC31" s="69">
        <f t="shared" si="7"/>
        <v>205440162425.81747</v>
      </c>
      <c r="AD31" s="108">
        <f t="shared" si="8"/>
        <v>0</v>
      </c>
    </row>
    <row r="32" spans="1:30" ht="30" customHeight="1">
      <c r="A32" s="15">
        <v>6</v>
      </c>
      <c r="B32" s="15">
        <v>629</v>
      </c>
      <c r="C32" s="15">
        <v>1123</v>
      </c>
      <c r="D32" s="16" t="s">
        <v>69</v>
      </c>
      <c r="E32" s="45" t="s">
        <v>73</v>
      </c>
      <c r="F32" s="15">
        <f t="shared" si="0"/>
        <v>264130</v>
      </c>
      <c r="G32" s="15">
        <v>187997776299</v>
      </c>
      <c r="H32" s="15">
        <f t="shared" si="1"/>
        <v>187997776299</v>
      </c>
      <c r="I32" s="33">
        <v>840581.32363766781</v>
      </c>
      <c r="J32" s="33">
        <v>711762.3</v>
      </c>
      <c r="K32" s="33">
        <v>271346</v>
      </c>
      <c r="L32" s="34">
        <f t="shared" si="2"/>
        <v>193133853055.80002</v>
      </c>
      <c r="M32" s="99">
        <f t="shared" si="3"/>
        <v>5136076756.8000183</v>
      </c>
      <c r="N32" s="24">
        <v>5136076756</v>
      </c>
      <c r="O32" s="52">
        <v>57</v>
      </c>
      <c r="P32" s="52">
        <v>629</v>
      </c>
      <c r="Q32" s="52">
        <v>1123</v>
      </c>
      <c r="R32" s="51" t="s">
        <v>69</v>
      </c>
      <c r="S32" s="56" t="s">
        <v>73</v>
      </c>
      <c r="T32" s="69">
        <v>0</v>
      </c>
      <c r="U32" s="69">
        <v>187997776299</v>
      </c>
      <c r="V32" s="69">
        <f t="shared" si="4"/>
        <v>187997776299</v>
      </c>
      <c r="W32" s="49">
        <v>711762.3</v>
      </c>
      <c r="X32" s="55">
        <v>263222</v>
      </c>
      <c r="Y32" s="69">
        <f t="shared" si="5"/>
        <v>187351496130.60001</v>
      </c>
      <c r="Z32" s="71">
        <f t="shared" si="6"/>
        <v>-646280168.3999939</v>
      </c>
      <c r="AA32" s="49">
        <v>840581.32363766781</v>
      </c>
      <c r="AB32" s="55">
        <v>238326</v>
      </c>
      <c r="AC32" s="69">
        <f t="shared" si="7"/>
        <v>200332384537.27081</v>
      </c>
      <c r="AD32" s="108">
        <f t="shared" si="8"/>
        <v>0</v>
      </c>
    </row>
    <row r="33" spans="1:30" ht="30" customHeight="1">
      <c r="A33" s="15">
        <v>6</v>
      </c>
      <c r="B33" s="15">
        <v>632</v>
      </c>
      <c r="C33" s="15">
        <v>1137</v>
      </c>
      <c r="D33" s="16" t="s">
        <v>69</v>
      </c>
      <c r="E33" s="45" t="s">
        <v>76</v>
      </c>
      <c r="F33" s="15">
        <f t="shared" si="0"/>
        <v>264130</v>
      </c>
      <c r="G33" s="15">
        <v>215692519950</v>
      </c>
      <c r="H33" s="15">
        <f t="shared" si="1"/>
        <v>215692519950</v>
      </c>
      <c r="I33" s="33">
        <v>964410.89616909204</v>
      </c>
      <c r="J33" s="33">
        <v>816615</v>
      </c>
      <c r="K33" s="33">
        <v>271346</v>
      </c>
      <c r="L33" s="34">
        <f t="shared" si="2"/>
        <v>221585213790</v>
      </c>
      <c r="M33" s="99">
        <f t="shared" si="3"/>
        <v>5892693840</v>
      </c>
      <c r="N33" s="24">
        <v>5892693840</v>
      </c>
      <c r="O33" s="52">
        <v>60</v>
      </c>
      <c r="P33" s="52">
        <v>632</v>
      </c>
      <c r="Q33" s="52">
        <v>1137</v>
      </c>
      <c r="R33" s="51" t="s">
        <v>69</v>
      </c>
      <c r="S33" s="56" t="s">
        <v>76</v>
      </c>
      <c r="T33" s="69">
        <v>0</v>
      </c>
      <c r="U33" s="69">
        <v>215692519950</v>
      </c>
      <c r="V33" s="69">
        <f t="shared" si="4"/>
        <v>215692519950</v>
      </c>
      <c r="W33" s="49">
        <v>816615</v>
      </c>
      <c r="X33" s="55">
        <v>263222</v>
      </c>
      <c r="Y33" s="69">
        <f t="shared" si="5"/>
        <v>214951033530</v>
      </c>
      <c r="Z33" s="71">
        <f t="shared" si="6"/>
        <v>-741486420</v>
      </c>
      <c r="AA33" s="49">
        <v>964410.89616909204</v>
      </c>
      <c r="AB33" s="55">
        <v>238326</v>
      </c>
      <c r="AC33" s="69">
        <f t="shared" si="7"/>
        <v>229844191240.39502</v>
      </c>
      <c r="AD33" s="108">
        <f t="shared" si="8"/>
        <v>0</v>
      </c>
    </row>
    <row r="34" spans="1:30" ht="30" customHeight="1">
      <c r="A34" s="15">
        <v>6</v>
      </c>
      <c r="B34" s="15">
        <v>938</v>
      </c>
      <c r="C34" s="15">
        <v>1210</v>
      </c>
      <c r="D34" s="16" t="s">
        <v>80</v>
      </c>
      <c r="E34" s="41" t="s">
        <v>81</v>
      </c>
      <c r="F34" s="15">
        <f t="shared" ref="F34:F64" si="9">H34/J34</f>
        <v>272602.00000023929</v>
      </c>
      <c r="G34" s="15">
        <v>227806240187</v>
      </c>
      <c r="H34" s="15">
        <f t="shared" ref="H34:H64" si="10">G34</f>
        <v>227806240187</v>
      </c>
      <c r="I34" s="25">
        <v>1012798.7362947237</v>
      </c>
      <c r="J34" s="25">
        <v>835673.4</v>
      </c>
      <c r="K34" s="25">
        <v>271346</v>
      </c>
      <c r="L34" s="26">
        <f t="shared" ref="L34:L64" si="11">J34*K34</f>
        <v>226756634396.39999</v>
      </c>
      <c r="M34" s="100">
        <f t="shared" ref="M34:M64" si="12">L34-H34</f>
        <v>-1049605790.6000061</v>
      </c>
      <c r="N34" s="24">
        <v>-1049605791</v>
      </c>
      <c r="O34" s="52">
        <v>21</v>
      </c>
      <c r="P34" s="52">
        <v>938</v>
      </c>
      <c r="Q34" s="52">
        <v>1210</v>
      </c>
      <c r="R34" s="53" t="s">
        <v>80</v>
      </c>
      <c r="S34" s="56" t="s">
        <v>81</v>
      </c>
      <c r="T34" s="69">
        <v>0</v>
      </c>
      <c r="U34" s="69">
        <v>221293837380</v>
      </c>
      <c r="V34" s="69">
        <f t="shared" ref="V34:V64" si="13">U34-T34</f>
        <v>221293837380</v>
      </c>
      <c r="W34" s="49">
        <v>835673.4</v>
      </c>
      <c r="X34" s="55">
        <v>263222</v>
      </c>
      <c r="Y34" s="69">
        <f t="shared" ref="Y34:Y64" si="14">W34*X34</f>
        <v>219967623694.80002</v>
      </c>
      <c r="Z34" s="71">
        <f t="shared" ref="Z34:Z64" si="15">Y34-V34</f>
        <v>-1326213685.1999817</v>
      </c>
      <c r="AA34" s="49">
        <v>1012798.7362947237</v>
      </c>
      <c r="AB34" s="55">
        <v>238326</v>
      </c>
      <c r="AC34" s="69">
        <f t="shared" ref="AC34:AC64" si="16">AB34*AA34</f>
        <v>241376271626.17633</v>
      </c>
      <c r="AD34" s="108">
        <f t="shared" si="8"/>
        <v>0</v>
      </c>
    </row>
    <row r="35" spans="1:30" ht="30" customHeight="1">
      <c r="A35" s="15">
        <v>6</v>
      </c>
      <c r="B35" s="15">
        <v>565</v>
      </c>
      <c r="C35" s="15">
        <v>1104</v>
      </c>
      <c r="D35" s="16" t="s">
        <v>16</v>
      </c>
      <c r="E35" s="44" t="s">
        <v>61</v>
      </c>
      <c r="F35" s="15">
        <f t="shared" si="9"/>
        <v>264808.99999960593</v>
      </c>
      <c r="G35" s="15">
        <v>221748241680</v>
      </c>
      <c r="H35" s="15">
        <f t="shared" si="10"/>
        <v>221748241680</v>
      </c>
      <c r="I35" s="31">
        <v>1022644.3147461745</v>
      </c>
      <c r="J35" s="31">
        <v>837389.37</v>
      </c>
      <c r="K35" s="31">
        <v>271346</v>
      </c>
      <c r="L35" s="32">
        <f t="shared" si="11"/>
        <v>227222255992.01999</v>
      </c>
      <c r="M35" s="101">
        <f t="shared" si="12"/>
        <v>5474014312.019989</v>
      </c>
      <c r="N35" s="24">
        <v>5474014312</v>
      </c>
      <c r="O35" s="52">
        <v>46</v>
      </c>
      <c r="P35" s="52">
        <v>565</v>
      </c>
      <c r="Q35" s="52">
        <v>1104</v>
      </c>
      <c r="R35" s="51" t="s">
        <v>16</v>
      </c>
      <c r="S35" s="56" t="s">
        <v>61</v>
      </c>
      <c r="T35" s="69">
        <v>0</v>
      </c>
      <c r="U35" s="69">
        <v>221748241680</v>
      </c>
      <c r="V35" s="69">
        <f t="shared" si="13"/>
        <v>221748241680</v>
      </c>
      <c r="W35" s="49">
        <v>837389.37</v>
      </c>
      <c r="X35" s="55">
        <v>263222</v>
      </c>
      <c r="Y35" s="69">
        <f t="shared" si="14"/>
        <v>220419304750.13998</v>
      </c>
      <c r="Z35" s="71">
        <f t="shared" si="15"/>
        <v>-1328936929.8600159</v>
      </c>
      <c r="AA35" s="49">
        <v>1022644.3147461745</v>
      </c>
      <c r="AB35" s="55">
        <v>238326</v>
      </c>
      <c r="AC35" s="69">
        <f t="shared" si="16"/>
        <v>243722728956.19678</v>
      </c>
      <c r="AD35" s="108">
        <f t="shared" si="8"/>
        <v>0</v>
      </c>
    </row>
    <row r="36" spans="1:30" ht="30" customHeight="1">
      <c r="A36" s="15">
        <v>18</v>
      </c>
      <c r="B36" s="15">
        <v>556</v>
      </c>
      <c r="C36" s="15">
        <v>1034</v>
      </c>
      <c r="D36" s="16" t="s">
        <v>16</v>
      </c>
      <c r="E36" s="43" t="s">
        <v>52</v>
      </c>
      <c r="F36" s="15">
        <f t="shared" si="9"/>
        <v>264808.99999934621</v>
      </c>
      <c r="G36" s="15">
        <v>243020356594</v>
      </c>
      <c r="H36" s="15">
        <f t="shared" si="10"/>
        <v>243020356594</v>
      </c>
      <c r="I36" s="29">
        <v>1111242.6131703106</v>
      </c>
      <c r="J36" s="29">
        <v>917719.4</v>
      </c>
      <c r="K36" s="29">
        <v>271346</v>
      </c>
      <c r="L36" s="30">
        <f t="shared" si="11"/>
        <v>249019488312.39999</v>
      </c>
      <c r="M36" s="106">
        <f t="shared" si="12"/>
        <v>5999131718.3999939</v>
      </c>
      <c r="N36" s="24">
        <v>5999131718</v>
      </c>
      <c r="O36" s="52">
        <v>35</v>
      </c>
      <c r="P36" s="52">
        <v>556</v>
      </c>
      <c r="Q36" s="52">
        <v>1034</v>
      </c>
      <c r="R36" s="51" t="s">
        <v>16</v>
      </c>
      <c r="S36" s="56" t="s">
        <v>52</v>
      </c>
      <c r="T36" s="69">
        <v>0</v>
      </c>
      <c r="U36" s="69">
        <v>243020356594</v>
      </c>
      <c r="V36" s="69">
        <f t="shared" si="13"/>
        <v>243020356594</v>
      </c>
      <c r="W36" s="49">
        <v>917719.4</v>
      </c>
      <c r="X36" s="55">
        <v>263222</v>
      </c>
      <c r="Y36" s="69">
        <f t="shared" si="14"/>
        <v>241563935906.80002</v>
      </c>
      <c r="Z36" s="71">
        <f t="shared" si="15"/>
        <v>-1456420687.1999817</v>
      </c>
      <c r="AA36" s="49">
        <v>1111242.6131703106</v>
      </c>
      <c r="AB36" s="55">
        <v>238326</v>
      </c>
      <c r="AC36" s="69">
        <f t="shared" si="16"/>
        <v>264838007026.42746</v>
      </c>
      <c r="AD36" s="108">
        <f t="shared" si="8"/>
        <v>0</v>
      </c>
    </row>
    <row r="37" spans="1:30" ht="30" customHeight="1">
      <c r="A37" s="15">
        <v>14</v>
      </c>
      <c r="B37" s="15">
        <v>557</v>
      </c>
      <c r="C37" s="15">
        <v>1037</v>
      </c>
      <c r="D37" s="16" t="s">
        <v>16</v>
      </c>
      <c r="E37" s="43" t="s">
        <v>53</v>
      </c>
      <c r="F37" s="15">
        <f t="shared" si="9"/>
        <v>264808.99999957508</v>
      </c>
      <c r="G37" s="15">
        <v>243054863855</v>
      </c>
      <c r="H37" s="15">
        <f t="shared" si="10"/>
        <v>243054863855</v>
      </c>
      <c r="I37" s="29">
        <v>1111400.402168693</v>
      </c>
      <c r="J37" s="29">
        <v>917849.71</v>
      </c>
      <c r="K37" s="29">
        <v>271346</v>
      </c>
      <c r="L37" s="30">
        <f t="shared" si="11"/>
        <v>249054847409.66</v>
      </c>
      <c r="M37" s="106">
        <f t="shared" si="12"/>
        <v>5999983554.6600037</v>
      </c>
      <c r="N37" s="24">
        <v>5999983554</v>
      </c>
      <c r="O37" s="52">
        <v>36</v>
      </c>
      <c r="P37" s="52">
        <v>557</v>
      </c>
      <c r="Q37" s="52">
        <v>1037</v>
      </c>
      <c r="R37" s="51" t="s">
        <v>16</v>
      </c>
      <c r="S37" s="56" t="s">
        <v>53</v>
      </c>
      <c r="T37" s="69">
        <v>0</v>
      </c>
      <c r="U37" s="69">
        <v>243054863855</v>
      </c>
      <c r="V37" s="69">
        <f t="shared" si="13"/>
        <v>243054863855</v>
      </c>
      <c r="W37" s="49">
        <v>917849.71</v>
      </c>
      <c r="X37" s="55">
        <v>263222</v>
      </c>
      <c r="Y37" s="69">
        <f t="shared" si="14"/>
        <v>241598236365.62</v>
      </c>
      <c r="Z37" s="71">
        <f t="shared" si="15"/>
        <v>-1456627489.3800049</v>
      </c>
      <c r="AA37" s="49">
        <v>1111400.402168693</v>
      </c>
      <c r="AB37" s="55">
        <v>238326</v>
      </c>
      <c r="AC37" s="69">
        <f t="shared" si="16"/>
        <v>264875612247.25592</v>
      </c>
      <c r="AD37" s="108">
        <f t="shared" si="8"/>
        <v>0</v>
      </c>
    </row>
    <row r="38" spans="1:30" ht="30" customHeight="1">
      <c r="A38" s="15">
        <v>10</v>
      </c>
      <c r="B38" s="15">
        <v>550</v>
      </c>
      <c r="C38" s="15">
        <v>948</v>
      </c>
      <c r="D38" s="16" t="s">
        <v>16</v>
      </c>
      <c r="E38" s="42" t="s">
        <v>41</v>
      </c>
      <c r="F38" s="15">
        <f t="shared" si="9"/>
        <v>264808.99999978777</v>
      </c>
      <c r="G38" s="15">
        <v>262044841567</v>
      </c>
      <c r="H38" s="15">
        <f t="shared" si="10"/>
        <v>262044841567</v>
      </c>
      <c r="I38" s="27">
        <v>1178810.4300122848</v>
      </c>
      <c r="J38" s="27">
        <v>989561.69</v>
      </c>
      <c r="K38" s="27">
        <v>271346</v>
      </c>
      <c r="L38" s="28">
        <f t="shared" si="11"/>
        <v>268513606334.73999</v>
      </c>
      <c r="M38" s="104">
        <f t="shared" si="12"/>
        <v>6468764767.7399902</v>
      </c>
      <c r="N38" s="24">
        <v>6468764767</v>
      </c>
      <c r="O38" s="52">
        <v>26</v>
      </c>
      <c r="P38" s="52">
        <v>550</v>
      </c>
      <c r="Q38" s="52">
        <v>948</v>
      </c>
      <c r="R38" s="51" t="s">
        <v>16</v>
      </c>
      <c r="S38" s="56" t="s">
        <v>41</v>
      </c>
      <c r="T38" s="69">
        <v>0</v>
      </c>
      <c r="U38" s="69">
        <v>262044841567</v>
      </c>
      <c r="V38" s="69">
        <f t="shared" si="13"/>
        <v>262044841567</v>
      </c>
      <c r="W38" s="49">
        <v>989561.69</v>
      </c>
      <c r="X38" s="55">
        <v>263222</v>
      </c>
      <c r="Y38" s="69">
        <f t="shared" si="14"/>
        <v>260474407165.17999</v>
      </c>
      <c r="Z38" s="71">
        <f t="shared" si="15"/>
        <v>-1570434401.8200073</v>
      </c>
      <c r="AA38" s="49">
        <v>1178810.4300122848</v>
      </c>
      <c r="AB38" s="55">
        <v>238326</v>
      </c>
      <c r="AC38" s="69">
        <f t="shared" si="16"/>
        <v>280941174543.10779</v>
      </c>
      <c r="AD38" s="108">
        <f t="shared" si="8"/>
        <v>0</v>
      </c>
    </row>
    <row r="39" spans="1:30" ht="30" customHeight="1">
      <c r="A39" s="15">
        <v>12</v>
      </c>
      <c r="B39" s="15">
        <v>635</v>
      </c>
      <c r="C39" s="15">
        <v>1140</v>
      </c>
      <c r="D39" s="16" t="s">
        <v>69</v>
      </c>
      <c r="E39" s="45" t="s">
        <v>79</v>
      </c>
      <c r="F39" s="15">
        <f t="shared" si="9"/>
        <v>264130.0000004688</v>
      </c>
      <c r="G39" s="15">
        <v>281708313728</v>
      </c>
      <c r="H39" s="15">
        <f t="shared" si="10"/>
        <v>281708313728</v>
      </c>
      <c r="I39" s="33">
        <v>1259582.7030218809</v>
      </c>
      <c r="J39" s="33">
        <v>1066551.75</v>
      </c>
      <c r="K39" s="33">
        <v>271346</v>
      </c>
      <c r="L39" s="34">
        <f t="shared" si="11"/>
        <v>289404551155.5</v>
      </c>
      <c r="M39" s="99">
        <f t="shared" si="12"/>
        <v>7696237427.5</v>
      </c>
      <c r="N39" s="24">
        <v>7696237427</v>
      </c>
      <c r="O39" s="52">
        <v>63</v>
      </c>
      <c r="P39" s="52">
        <v>635</v>
      </c>
      <c r="Q39" s="52">
        <v>1140</v>
      </c>
      <c r="R39" s="51" t="s">
        <v>69</v>
      </c>
      <c r="S39" s="56" t="s">
        <v>79</v>
      </c>
      <c r="T39" s="69">
        <v>0</v>
      </c>
      <c r="U39" s="69">
        <v>281708313728</v>
      </c>
      <c r="V39" s="69">
        <f t="shared" si="13"/>
        <v>281708313728</v>
      </c>
      <c r="W39" s="49">
        <v>1066551.75</v>
      </c>
      <c r="X39" s="55">
        <v>263222</v>
      </c>
      <c r="Y39" s="69">
        <f t="shared" si="14"/>
        <v>280739884738.5</v>
      </c>
      <c r="Z39" s="71">
        <f t="shared" si="15"/>
        <v>-968428989.5</v>
      </c>
      <c r="AA39" s="49">
        <v>1259582.7030218809</v>
      </c>
      <c r="AB39" s="55">
        <v>238326</v>
      </c>
      <c r="AC39" s="69">
        <f t="shared" si="16"/>
        <v>300191307280.39282</v>
      </c>
      <c r="AD39" s="108">
        <f t="shared" si="8"/>
        <v>0</v>
      </c>
    </row>
    <row r="40" spans="1:30" ht="30" customHeight="1">
      <c r="A40" s="15">
        <v>8</v>
      </c>
      <c r="B40" s="15">
        <v>630</v>
      </c>
      <c r="C40" s="15">
        <v>1134</v>
      </c>
      <c r="D40" s="16" t="s">
        <v>69</v>
      </c>
      <c r="E40" s="45" t="s">
        <v>74</v>
      </c>
      <c r="F40" s="15">
        <f t="shared" si="9"/>
        <v>264129.99999935232</v>
      </c>
      <c r="G40" s="15">
        <v>285485066336</v>
      </c>
      <c r="H40" s="15">
        <f t="shared" si="10"/>
        <v>285485066336</v>
      </c>
      <c r="I40" s="33">
        <v>1276469.4331193918</v>
      </c>
      <c r="J40" s="33">
        <v>1080850.5900000001</v>
      </c>
      <c r="K40" s="33">
        <v>271346</v>
      </c>
      <c r="L40" s="34">
        <f t="shared" si="11"/>
        <v>293284484194.14001</v>
      </c>
      <c r="M40" s="99">
        <f t="shared" si="12"/>
        <v>7799417858.1400146</v>
      </c>
      <c r="N40" s="24">
        <v>7799417858</v>
      </c>
      <c r="O40" s="52">
        <v>58</v>
      </c>
      <c r="P40" s="52">
        <v>630</v>
      </c>
      <c r="Q40" s="52">
        <v>1134</v>
      </c>
      <c r="R40" s="51" t="s">
        <v>69</v>
      </c>
      <c r="S40" s="56" t="s">
        <v>74</v>
      </c>
      <c r="T40" s="69">
        <v>0</v>
      </c>
      <c r="U40" s="69">
        <v>285485066336</v>
      </c>
      <c r="V40" s="69">
        <f t="shared" si="13"/>
        <v>285485066336</v>
      </c>
      <c r="W40" s="49">
        <v>1080850.5900000001</v>
      </c>
      <c r="X40" s="55">
        <v>263222</v>
      </c>
      <c r="Y40" s="69">
        <f t="shared" si="14"/>
        <v>284503654000.98004</v>
      </c>
      <c r="Z40" s="71">
        <f t="shared" si="15"/>
        <v>-981412335.0199585</v>
      </c>
      <c r="AA40" s="49">
        <v>1276469.4331193918</v>
      </c>
      <c r="AB40" s="55">
        <v>238326</v>
      </c>
      <c r="AC40" s="69">
        <f t="shared" si="16"/>
        <v>304215854117.61218</v>
      </c>
      <c r="AD40" s="108">
        <f t="shared" si="8"/>
        <v>0</v>
      </c>
    </row>
    <row r="41" spans="1:30" ht="30" customHeight="1">
      <c r="A41" s="15">
        <v>10</v>
      </c>
      <c r="B41" s="15">
        <v>561</v>
      </c>
      <c r="C41" s="15">
        <v>1047</v>
      </c>
      <c r="D41" s="16" t="s">
        <v>16</v>
      </c>
      <c r="E41" s="43" t="s">
        <v>57</v>
      </c>
      <c r="F41" s="15">
        <f t="shared" si="9"/>
        <v>267577.98749822448</v>
      </c>
      <c r="G41" s="15">
        <v>289901620304</v>
      </c>
      <c r="H41" s="15">
        <f t="shared" si="10"/>
        <v>289901620304</v>
      </c>
      <c r="I41" s="29">
        <v>1311895.4754967759</v>
      </c>
      <c r="J41" s="29">
        <v>1083428.51</v>
      </c>
      <c r="K41" s="29">
        <v>271346</v>
      </c>
      <c r="L41" s="30">
        <f t="shared" si="11"/>
        <v>293983992474.46002</v>
      </c>
      <c r="M41" s="106">
        <f t="shared" si="12"/>
        <v>4082372170.460022</v>
      </c>
      <c r="N41" s="24">
        <v>4082372170</v>
      </c>
      <c r="O41" s="52">
        <v>40</v>
      </c>
      <c r="P41" s="52">
        <v>561</v>
      </c>
      <c r="Q41" s="52">
        <v>1047</v>
      </c>
      <c r="R41" s="51" t="s">
        <v>16</v>
      </c>
      <c r="S41" s="56" t="s">
        <v>57</v>
      </c>
      <c r="T41" s="69">
        <v>0</v>
      </c>
      <c r="U41" s="69">
        <v>286901620305</v>
      </c>
      <c r="V41" s="69">
        <f t="shared" si="13"/>
        <v>286901620305</v>
      </c>
      <c r="W41" s="49">
        <v>1083428.51</v>
      </c>
      <c r="X41" s="55">
        <v>263222</v>
      </c>
      <c r="Y41" s="69">
        <f t="shared" si="14"/>
        <v>285182219259.22003</v>
      </c>
      <c r="Z41" s="71">
        <f t="shared" si="15"/>
        <v>-1719401045.7799683</v>
      </c>
      <c r="AA41" s="49">
        <v>1311895.4754967759</v>
      </c>
      <c r="AB41" s="55">
        <v>238326</v>
      </c>
      <c r="AC41" s="69">
        <f t="shared" si="16"/>
        <v>312658801093.24463</v>
      </c>
      <c r="AD41" s="108">
        <f t="shared" si="8"/>
        <v>0</v>
      </c>
    </row>
    <row r="42" spans="1:30" ht="30" customHeight="1">
      <c r="A42" s="15">
        <v>18</v>
      </c>
      <c r="B42" s="15">
        <v>548</v>
      </c>
      <c r="C42" s="15">
        <v>942</v>
      </c>
      <c r="D42" s="16" t="s">
        <v>16</v>
      </c>
      <c r="E42" s="42" t="s">
        <v>39</v>
      </c>
      <c r="F42" s="15">
        <f t="shared" si="9"/>
        <v>264809</v>
      </c>
      <c r="G42" s="15">
        <v>305420108240</v>
      </c>
      <c r="H42" s="15">
        <f t="shared" si="10"/>
        <v>305420108240</v>
      </c>
      <c r="I42" s="27">
        <v>1373934.3502262793</v>
      </c>
      <c r="J42" s="27">
        <v>1153360</v>
      </c>
      <c r="K42" s="27">
        <v>271346</v>
      </c>
      <c r="L42" s="28">
        <f t="shared" si="11"/>
        <v>312959622560</v>
      </c>
      <c r="M42" s="104">
        <f t="shared" si="12"/>
        <v>7539514320</v>
      </c>
      <c r="N42" s="24">
        <v>7539514320</v>
      </c>
      <c r="O42" s="52">
        <v>24</v>
      </c>
      <c r="P42" s="52">
        <v>548</v>
      </c>
      <c r="Q42" s="52">
        <v>942</v>
      </c>
      <c r="R42" s="51" t="s">
        <v>16</v>
      </c>
      <c r="S42" s="56" t="s">
        <v>39</v>
      </c>
      <c r="T42" s="69">
        <v>0</v>
      </c>
      <c r="U42" s="69">
        <v>305420108240</v>
      </c>
      <c r="V42" s="69">
        <f t="shared" si="13"/>
        <v>305420108240</v>
      </c>
      <c r="W42" s="49">
        <v>1153360</v>
      </c>
      <c r="X42" s="55">
        <v>263222</v>
      </c>
      <c r="Y42" s="69">
        <f t="shared" si="14"/>
        <v>303589725920</v>
      </c>
      <c r="Z42" s="71">
        <f t="shared" si="15"/>
        <v>-1830382320</v>
      </c>
      <c r="AA42" s="49">
        <v>1373934.3502262793</v>
      </c>
      <c r="AB42" s="55">
        <v>238326</v>
      </c>
      <c r="AC42" s="69">
        <f t="shared" si="16"/>
        <v>327444277952.02826</v>
      </c>
      <c r="AD42" s="108">
        <f t="shared" si="8"/>
        <v>0</v>
      </c>
    </row>
    <row r="43" spans="1:30" ht="30" customHeight="1">
      <c r="A43" s="15">
        <v>8</v>
      </c>
      <c r="B43" s="15">
        <v>570</v>
      </c>
      <c r="C43" s="15">
        <v>1132</v>
      </c>
      <c r="D43" s="16" t="s">
        <v>16</v>
      </c>
      <c r="E43" s="44" t="s">
        <v>66</v>
      </c>
      <c r="F43" s="15">
        <f t="shared" si="9"/>
        <v>264808.99999969959</v>
      </c>
      <c r="G43" s="15">
        <v>317349499473</v>
      </c>
      <c r="H43" s="15">
        <f t="shared" si="10"/>
        <v>317349499473</v>
      </c>
      <c r="I43" s="31">
        <v>1463532.0621474104</v>
      </c>
      <c r="J43" s="31">
        <v>1198409.04</v>
      </c>
      <c r="K43" s="31">
        <v>271346</v>
      </c>
      <c r="L43" s="32">
        <f t="shared" si="11"/>
        <v>325183499367.84003</v>
      </c>
      <c r="M43" s="101">
        <f t="shared" si="12"/>
        <v>7833999894.8400269</v>
      </c>
      <c r="N43" s="24">
        <v>7833999894</v>
      </c>
      <c r="O43" s="52">
        <v>51</v>
      </c>
      <c r="P43" s="52">
        <v>570</v>
      </c>
      <c r="Q43" s="52">
        <v>1132</v>
      </c>
      <c r="R43" s="51" t="s">
        <v>16</v>
      </c>
      <c r="S43" s="56" t="s">
        <v>66</v>
      </c>
      <c r="T43" s="69">
        <v>0</v>
      </c>
      <c r="U43" s="69">
        <v>317349499473</v>
      </c>
      <c r="V43" s="69">
        <f t="shared" si="13"/>
        <v>317349499473</v>
      </c>
      <c r="W43" s="49">
        <v>1198409.04</v>
      </c>
      <c r="X43" s="55">
        <v>263222</v>
      </c>
      <c r="Y43" s="69">
        <f t="shared" si="14"/>
        <v>315447624326.88</v>
      </c>
      <c r="Z43" s="71">
        <f t="shared" si="15"/>
        <v>-1901875146.1199951</v>
      </c>
      <c r="AA43" s="49">
        <v>1463532.0621474104</v>
      </c>
      <c r="AB43" s="55">
        <v>238326</v>
      </c>
      <c r="AC43" s="69">
        <f t="shared" si="16"/>
        <v>348797742243.34375</v>
      </c>
      <c r="AD43" s="108">
        <f t="shared" si="8"/>
        <v>0</v>
      </c>
    </row>
    <row r="44" spans="1:30" ht="30" customHeight="1">
      <c r="A44" s="15">
        <v>6</v>
      </c>
      <c r="B44" s="15">
        <v>540</v>
      </c>
      <c r="C44" s="15">
        <v>606</v>
      </c>
      <c r="D44" s="16" t="s">
        <v>16</v>
      </c>
      <c r="E44" s="41" t="s">
        <v>33</v>
      </c>
      <c r="F44" s="15">
        <f t="shared" si="9"/>
        <v>264808.99999924999</v>
      </c>
      <c r="G44" s="15">
        <v>317784066930</v>
      </c>
      <c r="H44" s="15">
        <f t="shared" si="10"/>
        <v>317784066930</v>
      </c>
      <c r="I44" s="25">
        <v>1454406.9785760283</v>
      </c>
      <c r="J44" s="25">
        <v>1200050.1000000001</v>
      </c>
      <c r="K44" s="25">
        <v>271346</v>
      </c>
      <c r="L44" s="26">
        <f t="shared" si="11"/>
        <v>325628794434.60004</v>
      </c>
      <c r="M44" s="103">
        <f t="shared" si="12"/>
        <v>7844727504.6000366</v>
      </c>
      <c r="N44" s="24">
        <v>7844727504</v>
      </c>
      <c r="O44" s="52">
        <v>17</v>
      </c>
      <c r="P44" s="52">
        <v>540</v>
      </c>
      <c r="Q44" s="52">
        <v>606</v>
      </c>
      <c r="R44" s="51" t="s">
        <v>16</v>
      </c>
      <c r="S44" s="56" t="s">
        <v>33</v>
      </c>
      <c r="T44" s="69">
        <v>0</v>
      </c>
      <c r="U44" s="69">
        <v>317784066930</v>
      </c>
      <c r="V44" s="69">
        <f t="shared" si="13"/>
        <v>317784066930</v>
      </c>
      <c r="W44" s="49">
        <v>1200050.1000000001</v>
      </c>
      <c r="X44" s="55">
        <v>263222</v>
      </c>
      <c r="Y44" s="69">
        <f t="shared" si="14"/>
        <v>315879587422.20001</v>
      </c>
      <c r="Z44" s="71">
        <f t="shared" si="15"/>
        <v>-1904479507.7999878</v>
      </c>
      <c r="AA44" s="49">
        <v>1454406.9785760283</v>
      </c>
      <c r="AB44" s="55">
        <v>238326</v>
      </c>
      <c r="AC44" s="69">
        <f t="shared" si="16"/>
        <v>346622997576.11053</v>
      </c>
      <c r="AD44" s="108">
        <f t="shared" si="8"/>
        <v>0</v>
      </c>
    </row>
    <row r="45" spans="1:30" ht="30" customHeight="1">
      <c r="A45" s="15">
        <v>10</v>
      </c>
      <c r="B45" s="15">
        <v>529</v>
      </c>
      <c r="C45" s="15">
        <v>591</v>
      </c>
      <c r="D45" s="16" t="s">
        <v>16</v>
      </c>
      <c r="E45" s="40" t="s">
        <v>22</v>
      </c>
      <c r="F45" s="15">
        <f t="shared" si="9"/>
        <v>264808.99999945535</v>
      </c>
      <c r="G45" s="15">
        <v>340362000041</v>
      </c>
      <c r="H45" s="15">
        <f t="shared" si="10"/>
        <v>340362000041</v>
      </c>
      <c r="I45" s="21">
        <v>1547703.4702836713</v>
      </c>
      <c r="J45" s="21">
        <v>1285311.3</v>
      </c>
      <c r="K45" s="21">
        <v>271346</v>
      </c>
      <c r="L45" s="22">
        <f t="shared" si="11"/>
        <v>348764080009.79999</v>
      </c>
      <c r="M45" s="105">
        <f t="shared" si="12"/>
        <v>8402079968.7999878</v>
      </c>
      <c r="N45" s="24">
        <v>8402079968</v>
      </c>
      <c r="O45" s="52">
        <v>6</v>
      </c>
      <c r="P45" s="52">
        <v>529</v>
      </c>
      <c r="Q45" s="52">
        <v>591</v>
      </c>
      <c r="R45" s="51" t="s">
        <v>16</v>
      </c>
      <c r="S45" s="56" t="s">
        <v>22</v>
      </c>
      <c r="T45" s="69">
        <v>0</v>
      </c>
      <c r="U45" s="69">
        <v>340362000041</v>
      </c>
      <c r="V45" s="69">
        <f t="shared" si="13"/>
        <v>340362000041</v>
      </c>
      <c r="W45" s="49">
        <v>1285311.3</v>
      </c>
      <c r="X45" s="55">
        <v>263222</v>
      </c>
      <c r="Y45" s="69">
        <f t="shared" si="14"/>
        <v>338322211008.60004</v>
      </c>
      <c r="Z45" s="71">
        <f t="shared" si="15"/>
        <v>-2039789032.3999634</v>
      </c>
      <c r="AA45" s="49">
        <v>1547703.4702836713</v>
      </c>
      <c r="AB45" s="55">
        <v>238326</v>
      </c>
      <c r="AC45" s="69">
        <f t="shared" si="16"/>
        <v>368857977258.82623</v>
      </c>
      <c r="AD45" s="108">
        <f t="shared" si="8"/>
        <v>0</v>
      </c>
    </row>
    <row r="46" spans="1:30" ht="30" customHeight="1">
      <c r="A46" s="15">
        <v>14</v>
      </c>
      <c r="B46" s="15">
        <v>542</v>
      </c>
      <c r="C46" s="15">
        <v>608</v>
      </c>
      <c r="D46" s="16" t="s">
        <v>16</v>
      </c>
      <c r="E46" s="41" t="s">
        <v>35</v>
      </c>
      <c r="F46" s="15">
        <f t="shared" si="9"/>
        <v>264809</v>
      </c>
      <c r="G46" s="15">
        <v>346661461900</v>
      </c>
      <c r="H46" s="15">
        <f t="shared" si="10"/>
        <v>346661461900</v>
      </c>
      <c r="I46" s="25">
        <v>1586570.5737234459</v>
      </c>
      <c r="J46" s="25">
        <v>1309100</v>
      </c>
      <c r="K46" s="25">
        <v>271346</v>
      </c>
      <c r="L46" s="26">
        <f t="shared" si="11"/>
        <v>355219048600</v>
      </c>
      <c r="M46" s="103">
        <f t="shared" si="12"/>
        <v>8557586700</v>
      </c>
      <c r="N46" s="24">
        <v>8557586700</v>
      </c>
      <c r="O46" s="52">
        <v>19</v>
      </c>
      <c r="P46" s="52">
        <v>542</v>
      </c>
      <c r="Q46" s="52">
        <v>608</v>
      </c>
      <c r="R46" s="51" t="s">
        <v>16</v>
      </c>
      <c r="S46" s="56" t="s">
        <v>35</v>
      </c>
      <c r="T46" s="69">
        <v>0</v>
      </c>
      <c r="U46" s="69">
        <v>346661461900</v>
      </c>
      <c r="V46" s="69">
        <f t="shared" si="13"/>
        <v>346661461900</v>
      </c>
      <c r="W46" s="49">
        <v>1309100</v>
      </c>
      <c r="X46" s="55">
        <v>263222</v>
      </c>
      <c r="Y46" s="69">
        <f t="shared" si="14"/>
        <v>344583920200</v>
      </c>
      <c r="Z46" s="71">
        <f t="shared" si="15"/>
        <v>-2077541700</v>
      </c>
      <c r="AA46" s="49">
        <v>1586570.5737234459</v>
      </c>
      <c r="AB46" s="55">
        <v>238326</v>
      </c>
      <c r="AC46" s="69">
        <f t="shared" si="16"/>
        <v>378121018553.21399</v>
      </c>
      <c r="AD46" s="108">
        <f t="shared" si="8"/>
        <v>0</v>
      </c>
    </row>
    <row r="47" spans="1:30" ht="30" customHeight="1">
      <c r="A47" s="15">
        <v>10</v>
      </c>
      <c r="B47" s="15">
        <v>558</v>
      </c>
      <c r="C47" s="15">
        <v>1038</v>
      </c>
      <c r="D47" s="16" t="s">
        <v>16</v>
      </c>
      <c r="E47" s="43" t="s">
        <v>54</v>
      </c>
      <c r="F47" s="15">
        <f t="shared" si="9"/>
        <v>264808.99999950023</v>
      </c>
      <c r="G47" s="15">
        <v>355000993757</v>
      </c>
      <c r="H47" s="15">
        <f t="shared" si="10"/>
        <v>355000993757</v>
      </c>
      <c r="I47" s="29">
        <v>1623288.8368253512</v>
      </c>
      <c r="J47" s="29">
        <v>1340592.6299999999</v>
      </c>
      <c r="K47" s="29">
        <v>271346</v>
      </c>
      <c r="L47" s="30">
        <f t="shared" si="11"/>
        <v>363764447779.97998</v>
      </c>
      <c r="M47" s="106">
        <f t="shared" si="12"/>
        <v>8763454022.9799805</v>
      </c>
      <c r="N47" s="24">
        <v>8763454022</v>
      </c>
      <c r="O47" s="52">
        <v>37</v>
      </c>
      <c r="P47" s="52">
        <v>558</v>
      </c>
      <c r="Q47" s="52">
        <v>1038</v>
      </c>
      <c r="R47" s="51" t="s">
        <v>16</v>
      </c>
      <c r="S47" s="56" t="s">
        <v>54</v>
      </c>
      <c r="T47" s="69">
        <v>0</v>
      </c>
      <c r="U47" s="69">
        <v>355000993757</v>
      </c>
      <c r="V47" s="69">
        <f t="shared" si="13"/>
        <v>355000993757</v>
      </c>
      <c r="W47" s="49">
        <v>1340592.6299999999</v>
      </c>
      <c r="X47" s="55">
        <v>263222</v>
      </c>
      <c r="Y47" s="69">
        <f t="shared" si="14"/>
        <v>352873473253.85999</v>
      </c>
      <c r="Z47" s="71">
        <f t="shared" si="15"/>
        <v>-2127520503.1400146</v>
      </c>
      <c r="AA47" s="49">
        <v>1623288.8368253512</v>
      </c>
      <c r="AB47" s="55">
        <v>238326</v>
      </c>
      <c r="AC47" s="69">
        <f t="shared" si="16"/>
        <v>386871935325.23865</v>
      </c>
      <c r="AD47" s="108">
        <f t="shared" si="8"/>
        <v>0</v>
      </c>
    </row>
    <row r="48" spans="1:30" ht="30" customHeight="1">
      <c r="A48" s="15">
        <v>14</v>
      </c>
      <c r="B48" s="15">
        <v>532</v>
      </c>
      <c r="C48" s="15">
        <v>598</v>
      </c>
      <c r="D48" s="16" t="s">
        <v>16</v>
      </c>
      <c r="E48" s="40" t="s">
        <v>25</v>
      </c>
      <c r="F48" s="15">
        <f t="shared" si="9"/>
        <v>264808.99814574519</v>
      </c>
      <c r="G48" s="15">
        <v>378437742175</v>
      </c>
      <c r="H48" s="15">
        <f t="shared" si="10"/>
        <v>378437742175</v>
      </c>
      <c r="I48" s="21">
        <v>1720842.5467005144</v>
      </c>
      <c r="J48" s="21">
        <v>1429096.99</v>
      </c>
      <c r="K48" s="21">
        <v>271346</v>
      </c>
      <c r="L48" s="22">
        <f t="shared" si="11"/>
        <v>387779751848.53998</v>
      </c>
      <c r="M48" s="105">
        <f t="shared" si="12"/>
        <v>9342009673.539978</v>
      </c>
      <c r="N48" s="24">
        <v>9342009673</v>
      </c>
      <c r="O48" s="52">
        <v>9</v>
      </c>
      <c r="P48" s="52">
        <v>532</v>
      </c>
      <c r="Q48" s="52">
        <v>598</v>
      </c>
      <c r="R48" s="51" t="s">
        <v>16</v>
      </c>
      <c r="S48" s="56" t="s">
        <v>25</v>
      </c>
      <c r="T48" s="69">
        <v>0</v>
      </c>
      <c r="U48" s="69">
        <v>378437742175</v>
      </c>
      <c r="V48" s="69">
        <f t="shared" si="13"/>
        <v>378437742175</v>
      </c>
      <c r="W48" s="49">
        <v>1429096.99</v>
      </c>
      <c r="X48" s="55">
        <v>263222</v>
      </c>
      <c r="Y48" s="69">
        <f t="shared" si="14"/>
        <v>376169767901.77997</v>
      </c>
      <c r="Z48" s="71">
        <f t="shared" si="15"/>
        <v>-2267974273.2200317</v>
      </c>
      <c r="AA48" s="49">
        <v>1720842.5467005144</v>
      </c>
      <c r="AB48" s="55">
        <v>238326</v>
      </c>
      <c r="AC48" s="69">
        <f t="shared" si="16"/>
        <v>410121520784.94678</v>
      </c>
      <c r="AD48" s="108">
        <f t="shared" si="8"/>
        <v>0</v>
      </c>
    </row>
    <row r="49" spans="1:30" ht="30" customHeight="1">
      <c r="A49" s="15">
        <v>10</v>
      </c>
      <c r="B49" s="15">
        <v>568</v>
      </c>
      <c r="C49" s="15">
        <v>1109</v>
      </c>
      <c r="D49" s="16" t="s">
        <v>16</v>
      </c>
      <c r="E49" s="44" t="s">
        <v>64</v>
      </c>
      <c r="F49" s="15">
        <f t="shared" si="9"/>
        <v>264809</v>
      </c>
      <c r="G49" s="15">
        <v>394481465547</v>
      </c>
      <c r="H49" s="15">
        <f t="shared" si="10"/>
        <v>394481465547</v>
      </c>
      <c r="I49" s="31">
        <v>1819244.3148926352</v>
      </c>
      <c r="J49" s="31">
        <v>1489683</v>
      </c>
      <c r="K49" s="31">
        <v>271346</v>
      </c>
      <c r="L49" s="32">
        <f t="shared" si="11"/>
        <v>404219523318</v>
      </c>
      <c r="M49" s="101">
        <f t="shared" si="12"/>
        <v>9738057771</v>
      </c>
      <c r="N49" s="24">
        <v>9738057771</v>
      </c>
      <c r="O49" s="52">
        <v>49</v>
      </c>
      <c r="P49" s="52">
        <v>568</v>
      </c>
      <c r="Q49" s="52">
        <v>1109</v>
      </c>
      <c r="R49" s="51" t="s">
        <v>16</v>
      </c>
      <c r="S49" s="56" t="s">
        <v>64</v>
      </c>
      <c r="T49" s="69">
        <v>0</v>
      </c>
      <c r="U49" s="69">
        <v>394481465547</v>
      </c>
      <c r="V49" s="69">
        <f t="shared" si="13"/>
        <v>394481465547</v>
      </c>
      <c r="W49" s="49">
        <v>1489683</v>
      </c>
      <c r="X49" s="55">
        <v>263222</v>
      </c>
      <c r="Y49" s="69">
        <f t="shared" si="14"/>
        <v>392117338626</v>
      </c>
      <c r="Z49" s="71">
        <f t="shared" si="15"/>
        <v>-2364126921</v>
      </c>
      <c r="AA49" s="49">
        <v>1819244.3148926352</v>
      </c>
      <c r="AB49" s="55">
        <v>238326</v>
      </c>
      <c r="AC49" s="69">
        <f t="shared" si="16"/>
        <v>433573220591.10217</v>
      </c>
      <c r="AD49" s="108">
        <f t="shared" si="8"/>
        <v>0</v>
      </c>
    </row>
    <row r="50" spans="1:30" ht="30" customHeight="1">
      <c r="A50" s="15">
        <v>6</v>
      </c>
      <c r="B50" s="15">
        <v>551</v>
      </c>
      <c r="C50" s="15">
        <v>949</v>
      </c>
      <c r="D50" s="16" t="s">
        <v>16</v>
      </c>
      <c r="E50" s="42" t="s">
        <v>42</v>
      </c>
      <c r="F50" s="15">
        <f t="shared" si="9"/>
        <v>264809</v>
      </c>
      <c r="G50" s="15">
        <v>482137746300</v>
      </c>
      <c r="H50" s="15">
        <f t="shared" si="10"/>
        <v>482137746300</v>
      </c>
      <c r="I50" s="27">
        <v>2168899.7983777719</v>
      </c>
      <c r="J50" s="27">
        <v>1820700</v>
      </c>
      <c r="K50" s="27">
        <v>271346</v>
      </c>
      <c r="L50" s="28">
        <f t="shared" si="11"/>
        <v>494039662200</v>
      </c>
      <c r="M50" s="104">
        <f t="shared" si="12"/>
        <v>11901915900</v>
      </c>
      <c r="N50" s="24">
        <v>11901915900</v>
      </c>
      <c r="O50" s="52">
        <v>27</v>
      </c>
      <c r="P50" s="52">
        <v>551</v>
      </c>
      <c r="Q50" s="52">
        <v>949</v>
      </c>
      <c r="R50" s="51" t="s">
        <v>16</v>
      </c>
      <c r="S50" s="56" t="s">
        <v>42</v>
      </c>
      <c r="T50" s="69">
        <v>0</v>
      </c>
      <c r="U50" s="69">
        <v>482137746300</v>
      </c>
      <c r="V50" s="69">
        <f t="shared" si="13"/>
        <v>482137746300</v>
      </c>
      <c r="W50" s="49">
        <v>1820700</v>
      </c>
      <c r="X50" s="55">
        <v>263222</v>
      </c>
      <c r="Y50" s="69">
        <f t="shared" si="14"/>
        <v>479248295400</v>
      </c>
      <c r="Z50" s="71">
        <f t="shared" si="15"/>
        <v>-2889450900</v>
      </c>
      <c r="AA50" s="49">
        <v>2168899.7983777719</v>
      </c>
      <c r="AB50" s="55">
        <v>238326</v>
      </c>
      <c r="AC50" s="69">
        <f t="shared" si="16"/>
        <v>516905213348.18085</v>
      </c>
      <c r="AD50" s="108">
        <f t="shared" si="8"/>
        <v>0</v>
      </c>
    </row>
    <row r="51" spans="1:30" ht="30" customHeight="1">
      <c r="A51" s="15">
        <v>6</v>
      </c>
      <c r="B51" s="15">
        <v>566</v>
      </c>
      <c r="C51" s="15">
        <v>1105</v>
      </c>
      <c r="D51" s="16" t="s">
        <v>16</v>
      </c>
      <c r="E51" s="44" t="s">
        <v>62</v>
      </c>
      <c r="F51" s="15">
        <f t="shared" si="9"/>
        <v>264808.99999986484</v>
      </c>
      <c r="G51" s="15">
        <v>489917106495</v>
      </c>
      <c r="H51" s="15">
        <f t="shared" si="10"/>
        <v>489917106495</v>
      </c>
      <c r="I51" s="31">
        <v>2259368.2811542461</v>
      </c>
      <c r="J51" s="31">
        <v>1850077.25</v>
      </c>
      <c r="K51" s="31">
        <v>271346</v>
      </c>
      <c r="L51" s="32">
        <f t="shared" si="11"/>
        <v>502011061478.5</v>
      </c>
      <c r="M51" s="101">
        <f t="shared" si="12"/>
        <v>12093954983.5</v>
      </c>
      <c r="N51" s="24">
        <v>12093954983</v>
      </c>
      <c r="O51" s="52">
        <v>47</v>
      </c>
      <c r="P51" s="52">
        <v>566</v>
      </c>
      <c r="Q51" s="52">
        <v>1105</v>
      </c>
      <c r="R51" s="51" t="s">
        <v>16</v>
      </c>
      <c r="S51" s="56" t="s">
        <v>62</v>
      </c>
      <c r="T51" s="69">
        <v>0</v>
      </c>
      <c r="U51" s="69">
        <v>489917106495</v>
      </c>
      <c r="V51" s="69">
        <f t="shared" si="13"/>
        <v>489917106495</v>
      </c>
      <c r="W51" s="49">
        <v>1850077.25</v>
      </c>
      <c r="X51" s="55">
        <v>263222</v>
      </c>
      <c r="Y51" s="69">
        <f t="shared" si="14"/>
        <v>486981033899.5</v>
      </c>
      <c r="Z51" s="71">
        <f t="shared" si="15"/>
        <v>-2936072595.5</v>
      </c>
      <c r="AA51" s="49">
        <v>2259368.2811542461</v>
      </c>
      <c r="AB51" s="55">
        <v>238326</v>
      </c>
      <c r="AC51" s="69">
        <f t="shared" si="16"/>
        <v>538466204974.36682</v>
      </c>
      <c r="AD51" s="108">
        <f t="shared" si="8"/>
        <v>0</v>
      </c>
    </row>
    <row r="52" spans="1:30" ht="30" customHeight="1">
      <c r="A52" s="15">
        <v>10</v>
      </c>
      <c r="B52" s="15">
        <v>526</v>
      </c>
      <c r="C52" s="15">
        <v>588</v>
      </c>
      <c r="D52" s="16" t="s">
        <v>16</v>
      </c>
      <c r="E52" s="40" t="s">
        <v>19</v>
      </c>
      <c r="F52" s="15">
        <f t="shared" si="9"/>
        <v>264808.99999973131</v>
      </c>
      <c r="G52" s="15">
        <v>492760162121</v>
      </c>
      <c r="H52" s="15">
        <f t="shared" si="10"/>
        <v>492760162121</v>
      </c>
      <c r="I52" s="21">
        <v>2240692.5944716302</v>
      </c>
      <c r="J52" s="21">
        <v>1860813.5</v>
      </c>
      <c r="K52" s="21">
        <v>271346</v>
      </c>
      <c r="L52" s="22">
        <f t="shared" si="11"/>
        <v>504924299971</v>
      </c>
      <c r="M52" s="105">
        <f t="shared" si="12"/>
        <v>12164137850</v>
      </c>
      <c r="N52" s="24">
        <v>12164137850</v>
      </c>
      <c r="O52" s="52">
        <v>3</v>
      </c>
      <c r="P52" s="52">
        <v>526</v>
      </c>
      <c r="Q52" s="52">
        <v>588</v>
      </c>
      <c r="R52" s="51" t="s">
        <v>16</v>
      </c>
      <c r="S52" s="56" t="s">
        <v>19</v>
      </c>
      <c r="T52" s="69">
        <v>0</v>
      </c>
      <c r="U52" s="69">
        <v>492760162121</v>
      </c>
      <c r="V52" s="69">
        <f t="shared" si="13"/>
        <v>492760162121</v>
      </c>
      <c r="W52" s="49">
        <v>1860813.5</v>
      </c>
      <c r="X52" s="55">
        <v>263222</v>
      </c>
      <c r="Y52" s="69">
        <f t="shared" si="14"/>
        <v>489807051097</v>
      </c>
      <c r="Z52" s="71">
        <f t="shared" si="15"/>
        <v>-2953111024</v>
      </c>
      <c r="AA52" s="49">
        <v>2240692.5944716302</v>
      </c>
      <c r="AB52" s="55">
        <v>238326</v>
      </c>
      <c r="AC52" s="69">
        <f t="shared" si="16"/>
        <v>534015303270.04572</v>
      </c>
      <c r="AD52" s="108">
        <f t="shared" si="8"/>
        <v>0</v>
      </c>
    </row>
    <row r="53" spans="1:30" ht="30" customHeight="1">
      <c r="A53" s="15">
        <v>14</v>
      </c>
      <c r="B53" s="15">
        <v>634</v>
      </c>
      <c r="C53" s="15">
        <v>1139</v>
      </c>
      <c r="D53" s="16" t="s">
        <v>69</v>
      </c>
      <c r="E53" s="45" t="s">
        <v>78</v>
      </c>
      <c r="F53" s="15">
        <f t="shared" si="9"/>
        <v>264130</v>
      </c>
      <c r="G53" s="15">
        <v>501573361320</v>
      </c>
      <c r="H53" s="15">
        <f t="shared" si="10"/>
        <v>501573361320</v>
      </c>
      <c r="I53" s="33">
        <v>2242649.9305460271</v>
      </c>
      <c r="J53" s="33">
        <v>1898964</v>
      </c>
      <c r="K53" s="33">
        <v>271346</v>
      </c>
      <c r="L53" s="34">
        <f t="shared" si="11"/>
        <v>515276285544</v>
      </c>
      <c r="M53" s="99">
        <f t="shared" si="12"/>
        <v>13702924224</v>
      </c>
      <c r="N53" s="24">
        <v>13702924224</v>
      </c>
      <c r="O53" s="52">
        <v>62</v>
      </c>
      <c r="P53" s="52">
        <v>634</v>
      </c>
      <c r="Q53" s="52">
        <v>1139</v>
      </c>
      <c r="R53" s="51" t="s">
        <v>69</v>
      </c>
      <c r="S53" s="56" t="s">
        <v>78</v>
      </c>
      <c r="T53" s="69">
        <v>0</v>
      </c>
      <c r="U53" s="69">
        <v>501573361320</v>
      </c>
      <c r="V53" s="69">
        <f t="shared" si="13"/>
        <v>501573361320</v>
      </c>
      <c r="W53" s="49">
        <v>1898964</v>
      </c>
      <c r="X53" s="55">
        <v>263222</v>
      </c>
      <c r="Y53" s="69">
        <f t="shared" si="14"/>
        <v>499849102008</v>
      </c>
      <c r="Z53" s="71">
        <f t="shared" si="15"/>
        <v>-1724259312</v>
      </c>
      <c r="AA53" s="49">
        <v>2242649.9305460271</v>
      </c>
      <c r="AB53" s="55">
        <v>238326</v>
      </c>
      <c r="AC53" s="69">
        <f t="shared" si="16"/>
        <v>534481787347.31244</v>
      </c>
      <c r="AD53" s="108">
        <f t="shared" si="8"/>
        <v>0</v>
      </c>
    </row>
    <row r="54" spans="1:30" ht="30" customHeight="1">
      <c r="A54" s="15">
        <v>10</v>
      </c>
      <c r="B54" s="15">
        <v>534</v>
      </c>
      <c r="C54" s="15">
        <v>600</v>
      </c>
      <c r="D54" s="16" t="s">
        <v>16</v>
      </c>
      <c r="E54" s="40" t="s">
        <v>27</v>
      </c>
      <c r="F54" s="15">
        <f t="shared" si="9"/>
        <v>264808.99999974505</v>
      </c>
      <c r="G54" s="15">
        <v>519339835878</v>
      </c>
      <c r="H54" s="15">
        <f t="shared" si="10"/>
        <v>519339835878</v>
      </c>
      <c r="I54" s="21">
        <v>2361556.4197743274</v>
      </c>
      <c r="J54" s="21">
        <v>1961186.5</v>
      </c>
      <c r="K54" s="21">
        <v>271346</v>
      </c>
      <c r="L54" s="22">
        <f t="shared" si="11"/>
        <v>532160112029</v>
      </c>
      <c r="M54" s="105">
        <f t="shared" si="12"/>
        <v>12820276151</v>
      </c>
      <c r="N54" s="24">
        <v>12820276151</v>
      </c>
      <c r="O54" s="52">
        <v>11</v>
      </c>
      <c r="P54" s="52">
        <v>534</v>
      </c>
      <c r="Q54" s="52">
        <v>600</v>
      </c>
      <c r="R54" s="51" t="s">
        <v>16</v>
      </c>
      <c r="S54" s="56" t="s">
        <v>27</v>
      </c>
      <c r="T54" s="69">
        <v>0</v>
      </c>
      <c r="U54" s="69">
        <v>519339835878</v>
      </c>
      <c r="V54" s="69">
        <f t="shared" si="13"/>
        <v>519339835878</v>
      </c>
      <c r="W54" s="49">
        <v>1961186.5</v>
      </c>
      <c r="X54" s="55">
        <v>263222</v>
      </c>
      <c r="Y54" s="69">
        <f t="shared" si="14"/>
        <v>516227432903</v>
      </c>
      <c r="Z54" s="71">
        <f t="shared" si="15"/>
        <v>-3112402975</v>
      </c>
      <c r="AA54" s="49">
        <v>2361556.4197743274</v>
      </c>
      <c r="AB54" s="55">
        <v>238326</v>
      </c>
      <c r="AC54" s="69">
        <f t="shared" si="16"/>
        <v>562820295299.13635</v>
      </c>
      <c r="AD54" s="108">
        <f t="shared" si="8"/>
        <v>0</v>
      </c>
    </row>
    <row r="55" spans="1:30" ht="30" customHeight="1">
      <c r="A55" s="15">
        <v>6</v>
      </c>
      <c r="B55" s="15">
        <v>631</v>
      </c>
      <c r="C55" s="15">
        <v>1135</v>
      </c>
      <c r="D55" s="16" t="s">
        <v>69</v>
      </c>
      <c r="E55" s="45" t="s">
        <v>75</v>
      </c>
      <c r="F55" s="15">
        <f t="shared" si="9"/>
        <v>264130</v>
      </c>
      <c r="G55" s="15">
        <v>547249018851</v>
      </c>
      <c r="H55" s="15">
        <f t="shared" si="10"/>
        <v>547249018851</v>
      </c>
      <c r="I55" s="33">
        <v>2446876.3071621265</v>
      </c>
      <c r="J55" s="33">
        <v>2071892.7</v>
      </c>
      <c r="K55" s="33">
        <v>271346</v>
      </c>
      <c r="L55" s="34">
        <f t="shared" si="11"/>
        <v>562199796574.19995</v>
      </c>
      <c r="M55" s="99">
        <f t="shared" si="12"/>
        <v>14950777723.199951</v>
      </c>
      <c r="N55" s="24">
        <v>14950777723</v>
      </c>
      <c r="O55" s="52">
        <v>59</v>
      </c>
      <c r="P55" s="52">
        <v>631</v>
      </c>
      <c r="Q55" s="52">
        <v>1135</v>
      </c>
      <c r="R55" s="51" t="s">
        <v>69</v>
      </c>
      <c r="S55" s="56" t="s">
        <v>75</v>
      </c>
      <c r="T55" s="69">
        <v>0</v>
      </c>
      <c r="U55" s="69">
        <v>547249018851</v>
      </c>
      <c r="V55" s="69">
        <f t="shared" si="13"/>
        <v>547249018851</v>
      </c>
      <c r="W55" s="49">
        <v>2071892.7</v>
      </c>
      <c r="X55" s="55">
        <v>263222</v>
      </c>
      <c r="Y55" s="69">
        <f t="shared" si="14"/>
        <v>545367740279.39996</v>
      </c>
      <c r="Z55" s="71">
        <f t="shared" si="15"/>
        <v>-1881278571.6000366</v>
      </c>
      <c r="AA55" s="49">
        <v>2446876.3071621265</v>
      </c>
      <c r="AB55" s="55">
        <v>238326</v>
      </c>
      <c r="AC55" s="69">
        <f t="shared" si="16"/>
        <v>583154242780.72095</v>
      </c>
      <c r="AD55" s="108">
        <f t="shared" si="8"/>
        <v>0</v>
      </c>
    </row>
    <row r="56" spans="1:30" ht="30" customHeight="1">
      <c r="A56" s="15">
        <v>10</v>
      </c>
      <c r="B56" s="15">
        <v>531</v>
      </c>
      <c r="C56" s="15">
        <v>596</v>
      </c>
      <c r="D56" s="16" t="s">
        <v>16</v>
      </c>
      <c r="E56" s="40" t="s">
        <v>24</v>
      </c>
      <c r="F56" s="15">
        <f t="shared" si="9"/>
        <v>264808.99999986211</v>
      </c>
      <c r="G56" s="15">
        <v>576185112825</v>
      </c>
      <c r="H56" s="15">
        <f t="shared" si="10"/>
        <v>576185112825</v>
      </c>
      <c r="I56" s="21">
        <v>2620044.8303166912</v>
      </c>
      <c r="J56" s="21">
        <v>2175851.7000000002</v>
      </c>
      <c r="K56" s="21">
        <v>271346</v>
      </c>
      <c r="L56" s="22">
        <f t="shared" si="11"/>
        <v>590408655388.20007</v>
      </c>
      <c r="M56" s="105">
        <f t="shared" si="12"/>
        <v>14223542563.200073</v>
      </c>
      <c r="N56" s="24">
        <v>14223542563</v>
      </c>
      <c r="O56" s="52">
        <v>8</v>
      </c>
      <c r="P56" s="52">
        <v>531</v>
      </c>
      <c r="Q56" s="52">
        <v>596</v>
      </c>
      <c r="R56" s="51" t="s">
        <v>16</v>
      </c>
      <c r="S56" s="56" t="s">
        <v>24</v>
      </c>
      <c r="T56" s="69">
        <v>0</v>
      </c>
      <c r="U56" s="69">
        <v>576185112825</v>
      </c>
      <c r="V56" s="69">
        <f t="shared" si="13"/>
        <v>576185112825</v>
      </c>
      <c r="W56" s="49">
        <v>2175851.7000000002</v>
      </c>
      <c r="X56" s="55">
        <v>263222</v>
      </c>
      <c r="Y56" s="69">
        <f t="shared" si="14"/>
        <v>572732036177.40002</v>
      </c>
      <c r="Z56" s="71">
        <f t="shared" si="15"/>
        <v>-3453076647.5999756</v>
      </c>
      <c r="AA56" s="49">
        <v>2620044.8303166912</v>
      </c>
      <c r="AB56" s="55">
        <v>238326</v>
      </c>
      <c r="AC56" s="69">
        <f t="shared" si="16"/>
        <v>624424804230.05579</v>
      </c>
      <c r="AD56" s="108">
        <f t="shared" si="8"/>
        <v>0</v>
      </c>
    </row>
    <row r="57" spans="1:30" ht="30" customHeight="1">
      <c r="A57" s="15">
        <v>10</v>
      </c>
      <c r="B57" s="15">
        <v>541</v>
      </c>
      <c r="C57" s="15">
        <v>607</v>
      </c>
      <c r="D57" s="16" t="s">
        <v>16</v>
      </c>
      <c r="E57" s="41" t="s">
        <v>34</v>
      </c>
      <c r="F57" s="15">
        <f t="shared" si="9"/>
        <v>264809</v>
      </c>
      <c r="G57" s="15">
        <v>604850236900</v>
      </c>
      <c r="H57" s="15">
        <f t="shared" si="10"/>
        <v>604850236900</v>
      </c>
      <c r="I57" s="25">
        <v>2768226.9096644432</v>
      </c>
      <c r="J57" s="25">
        <v>2284100</v>
      </c>
      <c r="K57" s="25">
        <v>271346</v>
      </c>
      <c r="L57" s="26">
        <f t="shared" si="11"/>
        <v>619781398600</v>
      </c>
      <c r="M57" s="103">
        <f t="shared" si="12"/>
        <v>14931161700</v>
      </c>
      <c r="N57" s="24">
        <v>14931161700</v>
      </c>
      <c r="O57" s="52">
        <v>18</v>
      </c>
      <c r="P57" s="52">
        <v>541</v>
      </c>
      <c r="Q57" s="52">
        <v>607</v>
      </c>
      <c r="R57" s="51" t="s">
        <v>16</v>
      </c>
      <c r="S57" s="56" t="s">
        <v>34</v>
      </c>
      <c r="T57" s="69">
        <v>0</v>
      </c>
      <c r="U57" s="69">
        <v>604850236900</v>
      </c>
      <c r="V57" s="69">
        <f t="shared" si="13"/>
        <v>604850236900</v>
      </c>
      <c r="W57" s="49">
        <v>2284100</v>
      </c>
      <c r="X57" s="55">
        <v>263222</v>
      </c>
      <c r="Y57" s="69">
        <f t="shared" si="14"/>
        <v>601225370200</v>
      </c>
      <c r="Z57" s="71">
        <f t="shared" si="15"/>
        <v>-3624866700</v>
      </c>
      <c r="AA57" s="49">
        <v>2768226.9096644432</v>
      </c>
      <c r="AB57" s="55">
        <v>238326</v>
      </c>
      <c r="AC57" s="69">
        <f t="shared" si="16"/>
        <v>659740446472.68811</v>
      </c>
      <c r="AD57" s="108">
        <f t="shared" si="8"/>
        <v>0</v>
      </c>
    </row>
    <row r="58" spans="1:30" ht="30" customHeight="1">
      <c r="A58" s="15">
        <v>14</v>
      </c>
      <c r="B58" s="15">
        <v>628</v>
      </c>
      <c r="C58" s="15">
        <v>1117</v>
      </c>
      <c r="D58" s="16" t="s">
        <v>69</v>
      </c>
      <c r="E58" s="45" t="s">
        <v>72</v>
      </c>
      <c r="F58" s="15">
        <f t="shared" si="9"/>
        <v>264129.99999995821</v>
      </c>
      <c r="G58" s="15">
        <v>632378717426</v>
      </c>
      <c r="H58" s="15">
        <f t="shared" si="10"/>
        <v>632378717426</v>
      </c>
      <c r="I58" s="33">
        <v>2827510.7812386896</v>
      </c>
      <c r="J58" s="33">
        <v>2394194.9700000002</v>
      </c>
      <c r="K58" s="33">
        <v>271346</v>
      </c>
      <c r="L58" s="34">
        <f t="shared" si="11"/>
        <v>649655228329.62</v>
      </c>
      <c r="M58" s="99">
        <f t="shared" si="12"/>
        <v>17276510903.619995</v>
      </c>
      <c r="N58" s="24">
        <v>17276510903</v>
      </c>
      <c r="O58" s="52">
        <v>56</v>
      </c>
      <c r="P58" s="52">
        <v>628</v>
      </c>
      <c r="Q58" s="52">
        <v>1117</v>
      </c>
      <c r="R58" s="51" t="s">
        <v>69</v>
      </c>
      <c r="S58" s="56" t="s">
        <v>72</v>
      </c>
      <c r="T58" s="69">
        <v>0</v>
      </c>
      <c r="U58" s="69">
        <v>632378717426</v>
      </c>
      <c r="V58" s="69">
        <f t="shared" si="13"/>
        <v>632378717426</v>
      </c>
      <c r="W58" s="49">
        <v>2394194.9700000002</v>
      </c>
      <c r="X58" s="55">
        <v>263222</v>
      </c>
      <c r="Y58" s="69">
        <f t="shared" si="14"/>
        <v>630204788393.34009</v>
      </c>
      <c r="Z58" s="71">
        <f t="shared" si="15"/>
        <v>-2173929032.6599121</v>
      </c>
      <c r="AA58" s="49">
        <v>2827510.7812386896</v>
      </c>
      <c r="AB58" s="55">
        <v>238326</v>
      </c>
      <c r="AC58" s="69">
        <f t="shared" si="16"/>
        <v>673869334449.49194</v>
      </c>
      <c r="AD58" s="108">
        <f t="shared" si="8"/>
        <v>0</v>
      </c>
    </row>
    <row r="59" spans="1:30" ht="30" customHeight="1">
      <c r="A59" s="15">
        <v>12</v>
      </c>
      <c r="B59" s="15">
        <v>567</v>
      </c>
      <c r="C59" s="15">
        <v>1106</v>
      </c>
      <c r="D59" s="16" t="s">
        <v>16</v>
      </c>
      <c r="E59" s="44" t="s">
        <v>63</v>
      </c>
      <c r="F59" s="15">
        <f t="shared" si="9"/>
        <v>264809</v>
      </c>
      <c r="G59" s="15">
        <v>684801743560.69006</v>
      </c>
      <c r="H59" s="15">
        <f t="shared" si="10"/>
        <v>684801743560.69006</v>
      </c>
      <c r="I59" s="31">
        <v>3158124.7475692057</v>
      </c>
      <c r="J59" s="31">
        <v>2586021.41</v>
      </c>
      <c r="K59" s="31">
        <v>271346</v>
      </c>
      <c r="L59" s="32">
        <f t="shared" si="11"/>
        <v>701706565517.85999</v>
      </c>
      <c r="M59" s="101">
        <f t="shared" si="12"/>
        <v>16904821957.169922</v>
      </c>
      <c r="N59" s="24">
        <v>16904821957</v>
      </c>
      <c r="O59" s="52">
        <v>48</v>
      </c>
      <c r="P59" s="52">
        <v>567</v>
      </c>
      <c r="Q59" s="52">
        <v>1106</v>
      </c>
      <c r="R59" s="51" t="s">
        <v>16</v>
      </c>
      <c r="S59" s="56" t="s">
        <v>63</v>
      </c>
      <c r="T59" s="69">
        <v>0</v>
      </c>
      <c r="U59" s="69">
        <f>W59*264809</f>
        <v>684801743560.69006</v>
      </c>
      <c r="V59" s="69">
        <f t="shared" si="13"/>
        <v>684801743560.69006</v>
      </c>
      <c r="W59" s="49">
        <v>2586021.41</v>
      </c>
      <c r="X59" s="55">
        <v>263222</v>
      </c>
      <c r="Y59" s="69">
        <f t="shared" si="14"/>
        <v>680697727583.02002</v>
      </c>
      <c r="Z59" s="71">
        <f t="shared" si="15"/>
        <v>-4104015977.6700439</v>
      </c>
      <c r="AA59" s="49">
        <v>3158124.7475692057</v>
      </c>
      <c r="AB59" s="55">
        <v>238326</v>
      </c>
      <c r="AC59" s="69">
        <f t="shared" si="16"/>
        <v>752663238589.17847</v>
      </c>
      <c r="AD59" s="108">
        <f t="shared" si="8"/>
        <v>0</v>
      </c>
    </row>
    <row r="60" spans="1:30" ht="30" customHeight="1">
      <c r="A60" s="15">
        <v>10</v>
      </c>
      <c r="B60" s="15">
        <v>543</v>
      </c>
      <c r="C60" s="15">
        <v>609</v>
      </c>
      <c r="D60" s="16" t="s">
        <v>16</v>
      </c>
      <c r="E60" s="41" t="s">
        <v>36</v>
      </c>
      <c r="F60" s="15">
        <f t="shared" si="9"/>
        <v>264809</v>
      </c>
      <c r="G60" s="15">
        <v>711826452675</v>
      </c>
      <c r="H60" s="15">
        <f t="shared" si="10"/>
        <v>711826452675</v>
      </c>
      <c r="I60" s="25">
        <v>3257826.5181893297</v>
      </c>
      <c r="J60" s="25">
        <v>2688075</v>
      </c>
      <c r="K60" s="25">
        <v>271346</v>
      </c>
      <c r="L60" s="26">
        <f t="shared" si="11"/>
        <v>729398398950</v>
      </c>
      <c r="M60" s="103">
        <f t="shared" si="12"/>
        <v>17571946275</v>
      </c>
      <c r="N60" s="24">
        <v>17571946275</v>
      </c>
      <c r="O60" s="52">
        <v>20</v>
      </c>
      <c r="P60" s="52">
        <v>543</v>
      </c>
      <c r="Q60" s="52">
        <v>609</v>
      </c>
      <c r="R60" s="51" t="s">
        <v>16</v>
      </c>
      <c r="S60" s="56" t="s">
        <v>36</v>
      </c>
      <c r="T60" s="69">
        <v>0</v>
      </c>
      <c r="U60" s="69">
        <v>711826452675</v>
      </c>
      <c r="V60" s="69">
        <f t="shared" si="13"/>
        <v>711826452675</v>
      </c>
      <c r="W60" s="49">
        <v>2688075</v>
      </c>
      <c r="X60" s="55">
        <v>263222</v>
      </c>
      <c r="Y60" s="69">
        <f t="shared" si="14"/>
        <v>707560477650</v>
      </c>
      <c r="Z60" s="71">
        <f t="shared" si="15"/>
        <v>-4265975025</v>
      </c>
      <c r="AA60" s="49">
        <v>3257826.5181893297</v>
      </c>
      <c r="AB60" s="55">
        <v>238326</v>
      </c>
      <c r="AC60" s="69">
        <f t="shared" si="16"/>
        <v>776424762773.99023</v>
      </c>
      <c r="AD60" s="108">
        <f t="shared" si="8"/>
        <v>0</v>
      </c>
    </row>
    <row r="61" spans="1:30" ht="30" customHeight="1">
      <c r="A61" s="15">
        <v>8</v>
      </c>
      <c r="B61" s="15">
        <v>555</v>
      </c>
      <c r="C61" s="15">
        <v>1021</v>
      </c>
      <c r="D61" s="16" t="s">
        <v>16</v>
      </c>
      <c r="E61" s="43" t="s">
        <v>51</v>
      </c>
      <c r="F61" s="15">
        <f t="shared" si="9"/>
        <v>264808.99999996589</v>
      </c>
      <c r="G61" s="15">
        <v>776255779939</v>
      </c>
      <c r="H61" s="15">
        <f t="shared" si="10"/>
        <v>776255779939</v>
      </c>
      <c r="I61" s="29">
        <v>3549531.8724557022</v>
      </c>
      <c r="J61" s="29">
        <v>2931379.9</v>
      </c>
      <c r="K61" s="29">
        <v>271346</v>
      </c>
      <c r="L61" s="30">
        <f t="shared" si="11"/>
        <v>795418210345.40002</v>
      </c>
      <c r="M61" s="106">
        <f t="shared" si="12"/>
        <v>19162430406.400024</v>
      </c>
      <c r="N61" s="24">
        <v>19162430406</v>
      </c>
      <c r="O61" s="52">
        <v>34</v>
      </c>
      <c r="P61" s="52">
        <v>555</v>
      </c>
      <c r="Q61" s="52">
        <v>1021</v>
      </c>
      <c r="R61" s="51" t="s">
        <v>16</v>
      </c>
      <c r="S61" s="56" t="s">
        <v>51</v>
      </c>
      <c r="T61" s="69">
        <v>0</v>
      </c>
      <c r="U61" s="69">
        <v>776255779939</v>
      </c>
      <c r="V61" s="69">
        <f t="shared" si="13"/>
        <v>776255779939</v>
      </c>
      <c r="W61" s="49">
        <v>2931379.9</v>
      </c>
      <c r="X61" s="55">
        <v>263222</v>
      </c>
      <c r="Y61" s="69">
        <f t="shared" si="14"/>
        <v>771603680037.79993</v>
      </c>
      <c r="Z61" s="71">
        <f t="shared" si="15"/>
        <v>-4652099901.2000732</v>
      </c>
      <c r="AA61" s="49">
        <v>3549531.8724557022</v>
      </c>
      <c r="AB61" s="55">
        <v>238326</v>
      </c>
      <c r="AC61" s="69">
        <f t="shared" si="16"/>
        <v>845945733034.87769</v>
      </c>
      <c r="AD61" s="108">
        <f t="shared" si="8"/>
        <v>0</v>
      </c>
    </row>
    <row r="62" spans="1:30" ht="30" customHeight="1">
      <c r="A62" s="15">
        <v>6</v>
      </c>
      <c r="B62" s="15">
        <v>549</v>
      </c>
      <c r="C62" s="15">
        <v>943</v>
      </c>
      <c r="D62" s="16" t="s">
        <v>16</v>
      </c>
      <c r="E62" s="42" t="s">
        <v>40</v>
      </c>
      <c r="F62" s="15">
        <f t="shared" si="9"/>
        <v>264809.00000000926</v>
      </c>
      <c r="G62" s="15">
        <v>856203319761</v>
      </c>
      <c r="H62" s="15">
        <f t="shared" si="10"/>
        <v>856203319761</v>
      </c>
      <c r="I62" s="27">
        <v>3851636.221911686</v>
      </c>
      <c r="J62" s="27">
        <v>3233286.33</v>
      </c>
      <c r="K62" s="27">
        <v>271346</v>
      </c>
      <c r="L62" s="28">
        <f t="shared" si="11"/>
        <v>877339312500.18005</v>
      </c>
      <c r="M62" s="104">
        <f t="shared" si="12"/>
        <v>21135992739.180054</v>
      </c>
      <c r="N62" s="24">
        <v>21135992739</v>
      </c>
      <c r="O62" s="52">
        <v>25</v>
      </c>
      <c r="P62" s="52">
        <v>549</v>
      </c>
      <c r="Q62" s="52">
        <v>943</v>
      </c>
      <c r="R62" s="51" t="s">
        <v>16</v>
      </c>
      <c r="S62" s="56" t="s">
        <v>40</v>
      </c>
      <c r="T62" s="69">
        <v>0</v>
      </c>
      <c r="U62" s="69">
        <v>856203319761</v>
      </c>
      <c r="V62" s="69">
        <f t="shared" si="13"/>
        <v>856203319761</v>
      </c>
      <c r="W62" s="49">
        <v>3233286.33</v>
      </c>
      <c r="X62" s="55">
        <v>263222</v>
      </c>
      <c r="Y62" s="69">
        <f t="shared" si="14"/>
        <v>851072094355.26001</v>
      </c>
      <c r="Z62" s="71">
        <f t="shared" si="15"/>
        <v>-5131225405.7399902</v>
      </c>
      <c r="AA62" s="49">
        <v>3851636.221911686</v>
      </c>
      <c r="AB62" s="55">
        <v>238326</v>
      </c>
      <c r="AC62" s="69">
        <f t="shared" si="16"/>
        <v>917945054223.32446</v>
      </c>
      <c r="AD62" s="108">
        <f t="shared" si="8"/>
        <v>0</v>
      </c>
    </row>
    <row r="63" spans="1:30" ht="30" customHeight="1">
      <c r="A63" s="15">
        <v>6</v>
      </c>
      <c r="B63" s="15">
        <v>547</v>
      </c>
      <c r="C63" s="15">
        <v>941</v>
      </c>
      <c r="D63" s="16" t="s">
        <v>16</v>
      </c>
      <c r="E63" s="42" t="s">
        <v>38</v>
      </c>
      <c r="F63" s="15">
        <f t="shared" si="9"/>
        <v>264809.00000003615</v>
      </c>
      <c r="G63" s="15">
        <v>952109486581</v>
      </c>
      <c r="H63" s="15">
        <f t="shared" si="10"/>
        <v>952109486581</v>
      </c>
      <c r="I63" s="27">
        <v>4283070.7392776739</v>
      </c>
      <c r="J63" s="27">
        <v>3595457.43</v>
      </c>
      <c r="K63" s="27">
        <v>271346</v>
      </c>
      <c r="L63" s="28">
        <f t="shared" si="11"/>
        <v>975612991800.78003</v>
      </c>
      <c r="M63" s="104">
        <f t="shared" si="12"/>
        <v>23503505219.780029</v>
      </c>
      <c r="N63" s="24">
        <v>23503505219</v>
      </c>
      <c r="O63" s="52">
        <v>23</v>
      </c>
      <c r="P63" s="52">
        <v>547</v>
      </c>
      <c r="Q63" s="52">
        <v>941</v>
      </c>
      <c r="R63" s="51" t="s">
        <v>16</v>
      </c>
      <c r="S63" s="56" t="s">
        <v>38</v>
      </c>
      <c r="T63" s="69">
        <v>0</v>
      </c>
      <c r="U63" s="69">
        <v>952109486581</v>
      </c>
      <c r="V63" s="69">
        <f t="shared" si="13"/>
        <v>952109486581</v>
      </c>
      <c r="W63" s="49">
        <v>3595457.43</v>
      </c>
      <c r="X63" s="55">
        <v>263222</v>
      </c>
      <c r="Y63" s="69">
        <f t="shared" si="14"/>
        <v>946403495639.46008</v>
      </c>
      <c r="Z63" s="71">
        <f t="shared" si="15"/>
        <v>-5705990941.539917</v>
      </c>
      <c r="AA63" s="49">
        <v>4283070.7392776739</v>
      </c>
      <c r="AB63" s="55">
        <v>238326</v>
      </c>
      <c r="AC63" s="69">
        <f t="shared" si="16"/>
        <v>1020767117009.0909</v>
      </c>
      <c r="AD63" s="108">
        <f t="shared" si="8"/>
        <v>0</v>
      </c>
    </row>
    <row r="64" spans="1:30" ht="30" customHeight="1">
      <c r="A64" s="15">
        <v>8</v>
      </c>
      <c r="B64" s="15">
        <v>571</v>
      </c>
      <c r="C64" s="15">
        <v>1133</v>
      </c>
      <c r="D64" s="16" t="s">
        <v>16</v>
      </c>
      <c r="E64" s="44" t="s">
        <v>67</v>
      </c>
      <c r="F64" s="15">
        <f t="shared" si="9"/>
        <v>264808.99999997165</v>
      </c>
      <c r="G64" s="15">
        <v>1494201264212</v>
      </c>
      <c r="H64" s="15">
        <f t="shared" si="10"/>
        <v>1494201264212</v>
      </c>
      <c r="I64" s="31">
        <v>6890861.5299683576</v>
      </c>
      <c r="J64" s="31">
        <v>5642562.2400000002</v>
      </c>
      <c r="K64" s="31">
        <v>271346</v>
      </c>
      <c r="L64" s="32">
        <f t="shared" si="11"/>
        <v>1531086693575.04</v>
      </c>
      <c r="M64" s="101">
        <f t="shared" si="12"/>
        <v>36885429363.040039</v>
      </c>
      <c r="N64" s="24">
        <v>36885429363</v>
      </c>
      <c r="O64" s="52">
        <v>52</v>
      </c>
      <c r="P64" s="52">
        <v>571</v>
      </c>
      <c r="Q64" s="52">
        <v>1133</v>
      </c>
      <c r="R64" s="51" t="s">
        <v>16</v>
      </c>
      <c r="S64" s="56" t="s">
        <v>67</v>
      </c>
      <c r="T64" s="69">
        <v>0</v>
      </c>
      <c r="U64" s="69">
        <v>1494201264212</v>
      </c>
      <c r="V64" s="69">
        <f t="shared" si="13"/>
        <v>1494201264212</v>
      </c>
      <c r="W64" s="49">
        <v>5642562.2400000002</v>
      </c>
      <c r="X64" s="55">
        <v>263222</v>
      </c>
      <c r="Y64" s="69">
        <f t="shared" si="14"/>
        <v>1485246517937.28</v>
      </c>
      <c r="Z64" s="71">
        <f t="shared" si="15"/>
        <v>-8954746274.7199707</v>
      </c>
      <c r="AA64" s="49">
        <v>6890861.5299683576</v>
      </c>
      <c r="AB64" s="55">
        <v>238326</v>
      </c>
      <c r="AC64" s="69">
        <f t="shared" si="16"/>
        <v>1642271464991.2388</v>
      </c>
      <c r="AD64" s="108">
        <f t="shared" si="8"/>
        <v>0</v>
      </c>
    </row>
    <row r="65" spans="7:14" ht="30" customHeight="1">
      <c r="G65" s="36">
        <f>SUM(G2:G64)</f>
        <v>18030443641766.688</v>
      </c>
      <c r="H65" s="36">
        <f>SUM(H2:H64)</f>
        <v>18030443641766.688</v>
      </c>
      <c r="I65" s="24">
        <f>SUM(I2:I64)</f>
        <v>81967194.467880458</v>
      </c>
      <c r="J65" s="24">
        <f>SUM(J2:J64)</f>
        <v>68080688.700000003</v>
      </c>
      <c r="K65" s="36"/>
      <c r="L65" s="24">
        <f>SUM(L2:L64)</f>
        <v>18473422555990.195</v>
      </c>
      <c r="M65" s="24">
        <f>SUM(M2:M64)</f>
        <v>442978914223.51013</v>
      </c>
      <c r="N65" s="24">
        <f>SUM(N2:N64)</f>
        <v>442978914205</v>
      </c>
    </row>
  </sheetData>
  <autoFilter ref="A1:O65" xr:uid="{A2EF22B2-0A7C-426E-A409-18D5EC2F0B67}">
    <sortState xmlns:xlrd2="http://schemas.microsoft.com/office/spreadsheetml/2017/richdata2" ref="A2:O65">
      <sortCondition ref="J1:J65"/>
    </sortState>
  </autoFilter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9C35-0989-412D-B2BC-F5BA5AD599F6}">
  <dimension ref="A1:T222"/>
  <sheetViews>
    <sheetView rightToLeft="1" view="pageBreakPreview" topLeftCell="M1" zoomScale="130" zoomScaleNormal="100" zoomScaleSheetLayoutView="130" workbookViewId="0">
      <pane ySplit="2" topLeftCell="A165" activePane="bottomLeft" state="frozen"/>
      <selection activeCell="C1" sqref="C1"/>
      <selection pane="bottomLeft" activeCell="V173" sqref="V173"/>
    </sheetView>
  </sheetViews>
  <sheetFormatPr defaultRowHeight="12.75"/>
  <cols>
    <col min="1" max="3" width="5.28515625" style="75" customWidth="1"/>
    <col min="4" max="4" width="8.28515625" style="75" customWidth="1"/>
    <col min="5" max="5" width="66.85546875" style="76" customWidth="1"/>
    <col min="6" max="8" width="13.140625" style="95" customWidth="1"/>
    <col min="9" max="9" width="13.140625" style="64" customWidth="1"/>
    <col min="10" max="10" width="9.5703125" style="77" customWidth="1"/>
    <col min="11" max="11" width="13.140625" style="95" customWidth="1"/>
    <col min="12" max="12" width="13.140625" style="98" customWidth="1"/>
    <col min="13" max="13" width="13.140625" style="64" customWidth="1"/>
    <col min="14" max="14" width="9.5703125" style="77" customWidth="1"/>
    <col min="15" max="15" width="13.140625" style="95" customWidth="1"/>
    <col min="16" max="16" width="70.140625" style="75" customWidth="1"/>
    <col min="17" max="17" width="23.140625" style="75" customWidth="1"/>
    <col min="18" max="18" width="23.5703125" style="75" customWidth="1"/>
    <col min="19" max="19" width="9.140625" style="75"/>
    <col min="20" max="20" width="13.140625" style="82" customWidth="1"/>
    <col min="21" max="16384" width="9.140625" style="75"/>
  </cols>
  <sheetData>
    <row r="1" spans="1:20" s="72" customFormat="1" ht="19.5" customHeight="1">
      <c r="A1" s="194" t="s">
        <v>0</v>
      </c>
      <c r="B1" s="194" t="s">
        <v>1</v>
      </c>
      <c r="C1" s="194" t="s">
        <v>2</v>
      </c>
      <c r="D1" s="194" t="s">
        <v>4</v>
      </c>
      <c r="E1" s="202" t="s">
        <v>5</v>
      </c>
      <c r="F1" s="203" t="s">
        <v>429</v>
      </c>
      <c r="G1" s="203"/>
      <c r="H1" s="203"/>
      <c r="I1" s="200" t="s">
        <v>427</v>
      </c>
      <c r="J1" s="200"/>
      <c r="K1" s="200"/>
      <c r="L1" s="201"/>
      <c r="M1" s="200" t="s">
        <v>428</v>
      </c>
      <c r="N1" s="200"/>
      <c r="O1" s="200"/>
    </row>
    <row r="2" spans="1:20" s="72" customFormat="1" ht="19.5" customHeight="1">
      <c r="A2" s="194"/>
      <c r="B2" s="194"/>
      <c r="C2" s="194"/>
      <c r="D2" s="194"/>
      <c r="E2" s="202"/>
      <c r="F2" s="96" t="s">
        <v>6</v>
      </c>
      <c r="G2" s="96" t="s">
        <v>7</v>
      </c>
      <c r="H2" s="96" t="s">
        <v>191</v>
      </c>
      <c r="I2" s="86" t="s">
        <v>188</v>
      </c>
      <c r="J2" s="87" t="s">
        <v>421</v>
      </c>
      <c r="K2" s="94" t="s">
        <v>422</v>
      </c>
      <c r="L2" s="96" t="s">
        <v>194</v>
      </c>
      <c r="M2" s="86" t="s">
        <v>189</v>
      </c>
      <c r="N2" s="87" t="s">
        <v>421</v>
      </c>
      <c r="O2" s="94" t="s">
        <v>422</v>
      </c>
      <c r="T2" s="73"/>
    </row>
    <row r="3" spans="1:20">
      <c r="A3" s="52">
        <v>1</v>
      </c>
      <c r="B3" s="52">
        <v>1</v>
      </c>
      <c r="C3" s="52">
        <v>579</v>
      </c>
      <c r="D3" s="51" t="s">
        <v>82</v>
      </c>
      <c r="E3" s="56" t="s">
        <v>83</v>
      </c>
      <c r="F3" s="69">
        <v>0</v>
      </c>
      <c r="G3" s="69">
        <v>230481300000</v>
      </c>
      <c r="H3" s="189">
        <f>G3+G4-F3-F4</f>
        <v>406272720000</v>
      </c>
      <c r="I3" s="204">
        <v>1470000</v>
      </c>
      <c r="J3" s="188">
        <v>263222</v>
      </c>
      <c r="K3" s="189">
        <f>I3*J3</f>
        <v>386936340000</v>
      </c>
      <c r="L3" s="205">
        <f>K3-H3</f>
        <v>-19336380000</v>
      </c>
      <c r="M3" s="204">
        <v>1618323</v>
      </c>
      <c r="N3" s="188">
        <v>238326</v>
      </c>
      <c r="O3" s="189">
        <f>N3*M3</f>
        <v>385688447298</v>
      </c>
      <c r="P3" s="78" t="s">
        <v>246</v>
      </c>
      <c r="Q3" s="75" t="s">
        <v>247</v>
      </c>
      <c r="R3" s="79" t="s">
        <v>259</v>
      </c>
      <c r="S3" s="75" t="s">
        <v>416</v>
      </c>
      <c r="T3" s="174">
        <f>H3/I3</f>
        <v>276376</v>
      </c>
    </row>
    <row r="4" spans="1:20" ht="25.5">
      <c r="A4" s="52">
        <v>2</v>
      </c>
      <c r="B4" s="52">
        <v>1364</v>
      </c>
      <c r="C4" s="52">
        <v>1089</v>
      </c>
      <c r="D4" s="51" t="s">
        <v>144</v>
      </c>
      <c r="E4" s="56" t="s">
        <v>145</v>
      </c>
      <c r="F4" s="69">
        <v>0</v>
      </c>
      <c r="G4" s="69">
        <v>175791420000</v>
      </c>
      <c r="H4" s="189"/>
      <c r="I4" s="204" t="s">
        <v>13</v>
      </c>
      <c r="J4" s="188" t="s">
        <v>13</v>
      </c>
      <c r="K4" s="189"/>
      <c r="L4" s="205" t="s">
        <v>13</v>
      </c>
      <c r="M4" s="204"/>
      <c r="N4" s="188"/>
      <c r="O4" s="189"/>
      <c r="P4" s="78" t="s">
        <v>246</v>
      </c>
      <c r="Q4" s="75" t="s">
        <v>247</v>
      </c>
      <c r="R4" s="79" t="s">
        <v>248</v>
      </c>
      <c r="S4" s="75" t="s">
        <v>267</v>
      </c>
      <c r="T4" s="174"/>
    </row>
    <row r="5" spans="1:20">
      <c r="A5" s="52">
        <v>3</v>
      </c>
      <c r="B5" s="52">
        <v>1</v>
      </c>
      <c r="C5" s="52">
        <v>579</v>
      </c>
      <c r="D5" s="51" t="s">
        <v>82</v>
      </c>
      <c r="E5" s="56" t="s">
        <v>84</v>
      </c>
      <c r="F5" s="69">
        <v>0</v>
      </c>
      <c r="G5" s="69">
        <v>105049300000</v>
      </c>
      <c r="H5" s="189">
        <f>G5+G6-F5-F6</f>
        <v>185171920000</v>
      </c>
      <c r="I5" s="204">
        <v>670000</v>
      </c>
      <c r="J5" s="188">
        <v>263222</v>
      </c>
      <c r="K5" s="189">
        <f>I5*J5</f>
        <v>176358740000</v>
      </c>
      <c r="L5" s="205">
        <f>K5-H5</f>
        <v>-8813180000</v>
      </c>
      <c r="M5" s="204">
        <v>737603</v>
      </c>
      <c r="N5" s="188">
        <v>238326</v>
      </c>
      <c r="O5" s="189">
        <f>N5*M5</f>
        <v>175789972578</v>
      </c>
      <c r="P5" s="78" t="s">
        <v>246</v>
      </c>
      <c r="Q5" s="75" t="s">
        <v>247</v>
      </c>
      <c r="R5" s="79" t="s">
        <v>256</v>
      </c>
      <c r="S5" s="75" t="s">
        <v>416</v>
      </c>
      <c r="T5" s="174">
        <f>H5/I5</f>
        <v>276376</v>
      </c>
    </row>
    <row r="6" spans="1:20" ht="25.5">
      <c r="A6" s="52">
        <v>4</v>
      </c>
      <c r="B6" s="52">
        <v>1364</v>
      </c>
      <c r="C6" s="52">
        <v>1089</v>
      </c>
      <c r="D6" s="51" t="s">
        <v>144</v>
      </c>
      <c r="E6" s="56" t="s">
        <v>146</v>
      </c>
      <c r="F6" s="69">
        <v>0</v>
      </c>
      <c r="G6" s="69">
        <v>80122620000</v>
      </c>
      <c r="H6" s="189"/>
      <c r="I6" s="204" t="s">
        <v>13</v>
      </c>
      <c r="J6" s="188" t="s">
        <v>13</v>
      </c>
      <c r="K6" s="189"/>
      <c r="L6" s="205" t="s">
        <v>13</v>
      </c>
      <c r="M6" s="204"/>
      <c r="N6" s="188"/>
      <c r="O6" s="189"/>
      <c r="P6" s="78" t="s">
        <v>246</v>
      </c>
      <c r="Q6" s="75" t="s">
        <v>247</v>
      </c>
      <c r="R6" s="79" t="s">
        <v>248</v>
      </c>
      <c r="S6" s="75" t="s">
        <v>268</v>
      </c>
      <c r="T6" s="174"/>
    </row>
    <row r="7" spans="1:20">
      <c r="A7" s="52">
        <v>5</v>
      </c>
      <c r="B7" s="52">
        <v>1</v>
      </c>
      <c r="C7" s="52">
        <v>579</v>
      </c>
      <c r="D7" s="51" t="s">
        <v>82</v>
      </c>
      <c r="E7" s="56" t="s">
        <v>85</v>
      </c>
      <c r="F7" s="69">
        <v>0</v>
      </c>
      <c r="G7" s="69">
        <v>24248655351</v>
      </c>
      <c r="H7" s="189">
        <f>G7+G8-F7-F8</f>
        <v>42743455394</v>
      </c>
      <c r="I7" s="204">
        <v>154656.9</v>
      </c>
      <c r="J7" s="188">
        <v>263222</v>
      </c>
      <c r="K7" s="189">
        <f>I7*J7</f>
        <v>40709098531.799995</v>
      </c>
      <c r="L7" s="205">
        <f>K7-H7</f>
        <v>-2034356862.2000046</v>
      </c>
      <c r="M7" s="204">
        <v>171313.45</v>
      </c>
      <c r="N7" s="188">
        <v>238326</v>
      </c>
      <c r="O7" s="189">
        <f>N7*M7</f>
        <v>40828449284.700005</v>
      </c>
      <c r="P7" s="78" t="s">
        <v>246</v>
      </c>
      <c r="Q7" s="75" t="s">
        <v>247</v>
      </c>
      <c r="R7" s="79" t="s">
        <v>249</v>
      </c>
      <c r="S7" s="75" t="s">
        <v>409</v>
      </c>
      <c r="T7" s="174">
        <f>H7/I7</f>
        <v>276375.99999741366</v>
      </c>
    </row>
    <row r="8" spans="1:20" ht="25.5">
      <c r="A8" s="52">
        <v>6</v>
      </c>
      <c r="B8" s="52">
        <v>1364</v>
      </c>
      <c r="C8" s="52">
        <v>1089</v>
      </c>
      <c r="D8" s="51" t="s">
        <v>144</v>
      </c>
      <c r="E8" s="56" t="s">
        <v>147</v>
      </c>
      <c r="F8" s="69">
        <v>0</v>
      </c>
      <c r="G8" s="69">
        <v>18494800043</v>
      </c>
      <c r="H8" s="189"/>
      <c r="I8" s="204" t="s">
        <v>13</v>
      </c>
      <c r="J8" s="188" t="s">
        <v>13</v>
      </c>
      <c r="K8" s="189"/>
      <c r="L8" s="205" t="s">
        <v>13</v>
      </c>
      <c r="M8" s="204"/>
      <c r="N8" s="188"/>
      <c r="O8" s="189"/>
      <c r="P8" s="78" t="s">
        <v>246</v>
      </c>
      <c r="Q8" s="75" t="s">
        <v>247</v>
      </c>
      <c r="R8" s="79" t="s">
        <v>248</v>
      </c>
      <c r="S8" s="75" t="s">
        <v>291</v>
      </c>
      <c r="T8" s="174"/>
    </row>
    <row r="9" spans="1:20">
      <c r="A9" s="52">
        <v>7</v>
      </c>
      <c r="B9" s="52">
        <v>1</v>
      </c>
      <c r="C9" s="52">
        <v>579</v>
      </c>
      <c r="D9" s="51" t="s">
        <v>82</v>
      </c>
      <c r="E9" s="56" t="s">
        <v>86</v>
      </c>
      <c r="F9" s="69">
        <v>0</v>
      </c>
      <c r="G9" s="69">
        <v>162277650000</v>
      </c>
      <c r="H9" s="189">
        <f>G9+G10-F9-F10</f>
        <v>286049160000</v>
      </c>
      <c r="I9" s="204">
        <v>1035000</v>
      </c>
      <c r="J9" s="188">
        <v>263222</v>
      </c>
      <c r="K9" s="189">
        <f>I9*J9</f>
        <v>272434770000</v>
      </c>
      <c r="L9" s="205">
        <f>K9-H9</f>
        <v>-13614390000</v>
      </c>
      <c r="M9" s="204">
        <v>1174414.5</v>
      </c>
      <c r="N9" s="188">
        <v>238326</v>
      </c>
      <c r="O9" s="189">
        <f>N9*M9</f>
        <v>279893510127</v>
      </c>
      <c r="P9" s="78" t="s">
        <v>246</v>
      </c>
      <c r="Q9" s="75" t="s">
        <v>247</v>
      </c>
      <c r="R9" s="79" t="s">
        <v>255</v>
      </c>
      <c r="S9" s="75" t="s">
        <v>416</v>
      </c>
      <c r="T9" s="174">
        <f>H9/I9</f>
        <v>276376</v>
      </c>
    </row>
    <row r="10" spans="1:20" ht="25.5">
      <c r="A10" s="52">
        <v>8</v>
      </c>
      <c r="B10" s="52">
        <v>1364</v>
      </c>
      <c r="C10" s="52">
        <v>1089</v>
      </c>
      <c r="D10" s="51" t="s">
        <v>144</v>
      </c>
      <c r="E10" s="56" t="s">
        <v>148</v>
      </c>
      <c r="F10" s="69">
        <v>0</v>
      </c>
      <c r="G10" s="69">
        <v>123771510000</v>
      </c>
      <c r="H10" s="189"/>
      <c r="I10" s="204" t="s">
        <v>13</v>
      </c>
      <c r="J10" s="188" t="s">
        <v>13</v>
      </c>
      <c r="K10" s="189"/>
      <c r="L10" s="205" t="s">
        <v>13</v>
      </c>
      <c r="M10" s="204"/>
      <c r="N10" s="188"/>
      <c r="O10" s="189"/>
      <c r="P10" s="78" t="s">
        <v>246</v>
      </c>
      <c r="Q10" s="75" t="s">
        <v>247</v>
      </c>
      <c r="R10" s="79" t="s">
        <v>248</v>
      </c>
      <c r="S10" s="75" t="s">
        <v>269</v>
      </c>
      <c r="T10" s="174"/>
    </row>
    <row r="11" spans="1:20">
      <c r="A11" s="52">
        <v>9</v>
      </c>
      <c r="B11" s="52">
        <v>1</v>
      </c>
      <c r="C11" s="52">
        <v>579</v>
      </c>
      <c r="D11" s="51" t="s">
        <v>82</v>
      </c>
      <c r="E11" s="56" t="s">
        <v>87</v>
      </c>
      <c r="F11" s="69">
        <v>0</v>
      </c>
      <c r="G11" s="69">
        <v>691897179890</v>
      </c>
      <c r="H11" s="189">
        <f>G11+G12-F11-F12</f>
        <v>1219617163016</v>
      </c>
      <c r="I11" s="204">
        <v>4412891</v>
      </c>
      <c r="J11" s="188">
        <v>263222</v>
      </c>
      <c r="K11" s="189">
        <f>I11*J11</f>
        <v>1161569994802</v>
      </c>
      <c r="L11" s="205">
        <f>K11-H11</f>
        <v>-58047168214</v>
      </c>
      <c r="M11" s="204">
        <v>4973328.1500000004</v>
      </c>
      <c r="N11" s="188">
        <v>238326</v>
      </c>
      <c r="O11" s="189">
        <f>N11*M11</f>
        <v>1185273404676.9001</v>
      </c>
      <c r="P11" s="78" t="s">
        <v>246</v>
      </c>
      <c r="Q11" s="75" t="s">
        <v>247</v>
      </c>
      <c r="R11" s="79" t="s">
        <v>255</v>
      </c>
      <c r="S11" s="75" t="s">
        <v>416</v>
      </c>
      <c r="T11" s="174">
        <f>H11/I11</f>
        <v>276376</v>
      </c>
    </row>
    <row r="12" spans="1:20" ht="25.5">
      <c r="A12" s="52">
        <v>10</v>
      </c>
      <c r="B12" s="52">
        <v>1364</v>
      </c>
      <c r="C12" s="52">
        <v>1089</v>
      </c>
      <c r="D12" s="51" t="s">
        <v>144</v>
      </c>
      <c r="E12" s="56" t="s">
        <v>149</v>
      </c>
      <c r="F12" s="69">
        <v>0</v>
      </c>
      <c r="G12" s="69">
        <v>527719983126</v>
      </c>
      <c r="H12" s="189"/>
      <c r="I12" s="204" t="s">
        <v>13</v>
      </c>
      <c r="J12" s="188" t="s">
        <v>13</v>
      </c>
      <c r="K12" s="189"/>
      <c r="L12" s="205" t="s">
        <v>13</v>
      </c>
      <c r="M12" s="204"/>
      <c r="N12" s="188"/>
      <c r="O12" s="189"/>
      <c r="P12" s="78" t="s">
        <v>246</v>
      </c>
      <c r="Q12" s="75" t="s">
        <v>247</v>
      </c>
      <c r="R12" s="79" t="s">
        <v>248</v>
      </c>
      <c r="S12" s="75" t="s">
        <v>270</v>
      </c>
      <c r="T12" s="174"/>
    </row>
    <row r="13" spans="1:20">
      <c r="A13" s="52">
        <v>11</v>
      </c>
      <c r="B13" s="52">
        <v>1</v>
      </c>
      <c r="C13" s="52">
        <v>579</v>
      </c>
      <c r="D13" s="51" t="s">
        <v>82</v>
      </c>
      <c r="E13" s="56" t="s">
        <v>88</v>
      </c>
      <c r="F13" s="69">
        <v>0</v>
      </c>
      <c r="G13" s="69">
        <v>31547559110</v>
      </c>
      <c r="H13" s="189">
        <f>G13+G14+G15-F13-F14-F15</f>
        <v>55559590904</v>
      </c>
      <c r="I13" s="204">
        <v>201029</v>
      </c>
      <c r="J13" s="188">
        <v>263222</v>
      </c>
      <c r="K13" s="189">
        <f>I13*J13</f>
        <v>52915255438</v>
      </c>
      <c r="L13" s="205">
        <f>K13-H13</f>
        <v>-2644335466</v>
      </c>
      <c r="M13" s="204">
        <v>225051.97</v>
      </c>
      <c r="N13" s="188">
        <v>238326</v>
      </c>
      <c r="O13" s="189">
        <v>385688447298</v>
      </c>
      <c r="P13" s="78" t="s">
        <v>246</v>
      </c>
      <c r="Q13" s="75" t="s">
        <v>247</v>
      </c>
      <c r="R13" s="79" t="s">
        <v>263</v>
      </c>
      <c r="S13" s="75" t="s">
        <v>416</v>
      </c>
      <c r="T13" s="174">
        <v>276376</v>
      </c>
    </row>
    <row r="14" spans="1:20" ht="25.5">
      <c r="A14" s="52">
        <v>12</v>
      </c>
      <c r="B14" s="52">
        <v>1364</v>
      </c>
      <c r="C14" s="52">
        <v>1089</v>
      </c>
      <c r="D14" s="51" t="s">
        <v>144</v>
      </c>
      <c r="E14" s="56" t="s">
        <v>150</v>
      </c>
      <c r="F14" s="69">
        <v>0</v>
      </c>
      <c r="G14" s="69">
        <v>24039134034</v>
      </c>
      <c r="H14" s="189"/>
      <c r="I14" s="204" t="s">
        <v>13</v>
      </c>
      <c r="J14" s="188" t="s">
        <v>13</v>
      </c>
      <c r="K14" s="189" t="s">
        <v>13</v>
      </c>
      <c r="L14" s="205" t="s">
        <v>13</v>
      </c>
      <c r="M14" s="204"/>
      <c r="N14" s="188"/>
      <c r="O14" s="189"/>
      <c r="P14" s="78" t="s">
        <v>246</v>
      </c>
      <c r="Q14" s="75" t="s">
        <v>247</v>
      </c>
      <c r="R14" s="79" t="s">
        <v>248</v>
      </c>
      <c r="S14" s="75" t="s">
        <v>271</v>
      </c>
      <c r="T14" s="174"/>
    </row>
    <row r="15" spans="1:20" ht="25.5">
      <c r="A15" s="52">
        <v>13</v>
      </c>
      <c r="B15" s="52">
        <v>2</v>
      </c>
      <c r="C15" s="52">
        <v>963</v>
      </c>
      <c r="D15" s="51" t="s">
        <v>104</v>
      </c>
      <c r="E15" s="56" t="s">
        <v>109</v>
      </c>
      <c r="F15" s="69">
        <v>27102240</v>
      </c>
      <c r="G15" s="69">
        <v>0</v>
      </c>
      <c r="H15" s="189"/>
      <c r="I15" s="204" t="s">
        <v>13</v>
      </c>
      <c r="J15" s="188" t="s">
        <v>13</v>
      </c>
      <c r="K15" s="189" t="s">
        <v>13</v>
      </c>
      <c r="L15" s="205" t="s">
        <v>13</v>
      </c>
      <c r="M15" s="204"/>
      <c r="N15" s="188"/>
      <c r="O15" s="189"/>
      <c r="P15" s="78"/>
      <c r="R15" s="79" t="s">
        <v>263</v>
      </c>
      <c r="S15" s="75" t="s">
        <v>416</v>
      </c>
      <c r="T15" s="174"/>
    </row>
    <row r="16" spans="1:20">
      <c r="A16" s="52">
        <v>14</v>
      </c>
      <c r="B16" s="52">
        <v>1</v>
      </c>
      <c r="C16" s="52">
        <v>579</v>
      </c>
      <c r="D16" s="51" t="s">
        <v>82</v>
      </c>
      <c r="E16" s="56" t="s">
        <v>89</v>
      </c>
      <c r="F16" s="69">
        <v>0</v>
      </c>
      <c r="G16" s="69">
        <v>9857544090</v>
      </c>
      <c r="H16" s="189">
        <f>G16+G17-F16-F17</f>
        <v>17376035496</v>
      </c>
      <c r="I16" s="204">
        <v>62871</v>
      </c>
      <c r="J16" s="188">
        <v>263222</v>
      </c>
      <c r="K16" s="189">
        <f>I16*J16</f>
        <v>16549030362</v>
      </c>
      <c r="L16" s="205">
        <f>K16-H16</f>
        <v>-827005134</v>
      </c>
      <c r="M16" s="204">
        <v>69642.2</v>
      </c>
      <c r="N16" s="188">
        <v>238326</v>
      </c>
      <c r="O16" s="189">
        <f>N16*M16</f>
        <v>16597546957.199999</v>
      </c>
      <c r="P16" s="78" t="s">
        <v>246</v>
      </c>
      <c r="Q16" s="75" t="s">
        <v>247</v>
      </c>
      <c r="R16" s="79" t="s">
        <v>261</v>
      </c>
      <c r="S16" s="75" t="s">
        <v>416</v>
      </c>
      <c r="T16" s="174">
        <f>H16/I16</f>
        <v>276376</v>
      </c>
    </row>
    <row r="17" spans="1:20" ht="25.5">
      <c r="A17" s="52">
        <v>15</v>
      </c>
      <c r="B17" s="52">
        <v>1364</v>
      </c>
      <c r="C17" s="52">
        <v>1089</v>
      </c>
      <c r="D17" s="51" t="s">
        <v>144</v>
      </c>
      <c r="E17" s="56" t="s">
        <v>151</v>
      </c>
      <c r="F17" s="69">
        <v>0</v>
      </c>
      <c r="G17" s="69">
        <v>7518491406</v>
      </c>
      <c r="H17" s="189"/>
      <c r="I17" s="204" t="s">
        <v>13</v>
      </c>
      <c r="J17" s="188" t="s">
        <v>13</v>
      </c>
      <c r="K17" s="189"/>
      <c r="L17" s="205" t="s">
        <v>13</v>
      </c>
      <c r="M17" s="204"/>
      <c r="N17" s="188"/>
      <c r="O17" s="189"/>
      <c r="P17" s="78" t="s">
        <v>246</v>
      </c>
      <c r="Q17" s="75" t="s">
        <v>247</v>
      </c>
      <c r="R17" s="79" t="s">
        <v>248</v>
      </c>
      <c r="S17" s="75" t="s">
        <v>272</v>
      </c>
      <c r="T17" s="174"/>
    </row>
    <row r="18" spans="1:20">
      <c r="A18" s="52">
        <v>16</v>
      </c>
      <c r="B18" s="52">
        <v>1</v>
      </c>
      <c r="C18" s="52">
        <v>579</v>
      </c>
      <c r="D18" s="51" t="s">
        <v>82</v>
      </c>
      <c r="E18" s="56" t="s">
        <v>90</v>
      </c>
      <c r="F18" s="69">
        <v>0</v>
      </c>
      <c r="G18" s="69">
        <v>135078504750</v>
      </c>
      <c r="H18" s="189">
        <f>G18+G19-F18-F19</f>
        <v>238104833400</v>
      </c>
      <c r="I18" s="204">
        <v>861525</v>
      </c>
      <c r="J18" s="188">
        <v>263222</v>
      </c>
      <c r="K18" s="189">
        <f>I18*J18</f>
        <v>226772333550</v>
      </c>
      <c r="L18" s="205">
        <f>K18-H18</f>
        <v>-11332499850</v>
      </c>
      <c r="M18" s="204">
        <v>954311.24</v>
      </c>
      <c r="N18" s="188">
        <v>238326</v>
      </c>
      <c r="O18" s="189">
        <f>N18*M18</f>
        <v>227437180584.23999</v>
      </c>
      <c r="P18" s="78" t="s">
        <v>246</v>
      </c>
      <c r="Q18" s="75" t="s">
        <v>247</v>
      </c>
      <c r="R18" s="79" t="s">
        <v>251</v>
      </c>
      <c r="S18" s="75" t="s">
        <v>416</v>
      </c>
      <c r="T18" s="174">
        <f>H18/I18</f>
        <v>276376</v>
      </c>
    </row>
    <row r="19" spans="1:20" ht="25.5">
      <c r="A19" s="52">
        <v>17</v>
      </c>
      <c r="B19" s="52">
        <v>1364</v>
      </c>
      <c r="C19" s="52">
        <v>1089</v>
      </c>
      <c r="D19" s="51" t="s">
        <v>144</v>
      </c>
      <c r="E19" s="56" t="s">
        <v>152</v>
      </c>
      <c r="F19" s="69">
        <v>0</v>
      </c>
      <c r="G19" s="69">
        <v>103026328650</v>
      </c>
      <c r="H19" s="189"/>
      <c r="I19" s="204" t="s">
        <v>13</v>
      </c>
      <c r="J19" s="188" t="s">
        <v>13</v>
      </c>
      <c r="K19" s="189"/>
      <c r="L19" s="205" t="s">
        <v>13</v>
      </c>
      <c r="M19" s="204"/>
      <c r="N19" s="188"/>
      <c r="O19" s="189"/>
      <c r="P19" s="78" t="s">
        <v>246</v>
      </c>
      <c r="Q19" s="75" t="s">
        <v>247</v>
      </c>
      <c r="R19" s="79" t="s">
        <v>248</v>
      </c>
      <c r="S19" s="75" t="s">
        <v>273</v>
      </c>
      <c r="T19" s="174"/>
    </row>
    <row r="20" spans="1:20">
      <c r="A20" s="52">
        <v>18</v>
      </c>
      <c r="B20" s="52">
        <v>1</v>
      </c>
      <c r="C20" s="52">
        <v>579</v>
      </c>
      <c r="D20" s="51" t="s">
        <v>82</v>
      </c>
      <c r="E20" s="56" t="s">
        <v>91</v>
      </c>
      <c r="F20" s="69">
        <v>0</v>
      </c>
      <c r="G20" s="69">
        <v>9407400000</v>
      </c>
      <c r="H20" s="189">
        <f>G20+G21-F20-F21</f>
        <v>16582560000</v>
      </c>
      <c r="I20" s="204">
        <v>60000</v>
      </c>
      <c r="J20" s="188">
        <v>263222</v>
      </c>
      <c r="K20" s="189">
        <f>I20*J20</f>
        <v>15793320000</v>
      </c>
      <c r="L20" s="205">
        <f>K20-H20</f>
        <v>-789240000</v>
      </c>
      <c r="M20" s="204">
        <v>66462</v>
      </c>
      <c r="N20" s="188">
        <v>238326</v>
      </c>
      <c r="O20" s="189">
        <f>N20*M20</f>
        <v>15839622612</v>
      </c>
      <c r="P20" s="78" t="s">
        <v>246</v>
      </c>
      <c r="Q20" s="75" t="s">
        <v>247</v>
      </c>
      <c r="R20" s="79" t="s">
        <v>261</v>
      </c>
      <c r="S20" s="75" t="s">
        <v>416</v>
      </c>
      <c r="T20" s="174">
        <f>H20/I20</f>
        <v>276376</v>
      </c>
    </row>
    <row r="21" spans="1:20" ht="25.5">
      <c r="A21" s="52">
        <v>19</v>
      </c>
      <c r="B21" s="52">
        <v>1364</v>
      </c>
      <c r="C21" s="52">
        <v>1089</v>
      </c>
      <c r="D21" s="51" t="s">
        <v>144</v>
      </c>
      <c r="E21" s="56" t="s">
        <v>153</v>
      </c>
      <c r="F21" s="69">
        <v>0</v>
      </c>
      <c r="G21" s="69">
        <v>7175160000</v>
      </c>
      <c r="H21" s="189"/>
      <c r="I21" s="204" t="s">
        <v>13</v>
      </c>
      <c r="J21" s="188" t="s">
        <v>13</v>
      </c>
      <c r="K21" s="189"/>
      <c r="L21" s="205" t="s">
        <v>13</v>
      </c>
      <c r="M21" s="204"/>
      <c r="N21" s="188"/>
      <c r="O21" s="189"/>
      <c r="P21" s="78" t="s">
        <v>246</v>
      </c>
      <c r="Q21" s="75" t="s">
        <v>247</v>
      </c>
      <c r="R21" s="79" t="s">
        <v>248</v>
      </c>
      <c r="S21" s="75" t="s">
        <v>274</v>
      </c>
      <c r="T21" s="174"/>
    </row>
    <row r="22" spans="1:20">
      <c r="A22" s="52">
        <v>20</v>
      </c>
      <c r="B22" s="52">
        <v>1</v>
      </c>
      <c r="C22" s="52">
        <v>579</v>
      </c>
      <c r="D22" s="51" t="s">
        <v>82</v>
      </c>
      <c r="E22" s="56" t="s">
        <v>92</v>
      </c>
      <c r="F22" s="69">
        <v>0</v>
      </c>
      <c r="G22" s="69">
        <v>13361377257</v>
      </c>
      <c r="H22" s="189">
        <f>G22+G23-F22-F23</f>
        <v>23552292881</v>
      </c>
      <c r="I22" s="204">
        <v>85218.3</v>
      </c>
      <c r="J22" s="188">
        <v>263222</v>
      </c>
      <c r="K22" s="189">
        <f>I22*J22</f>
        <v>22431331362.600002</v>
      </c>
      <c r="L22" s="205">
        <f>K22-H22</f>
        <v>-1120961518.3999977</v>
      </c>
      <c r="M22" s="204">
        <v>95171.8</v>
      </c>
      <c r="N22" s="188">
        <v>238326</v>
      </c>
      <c r="O22" s="189">
        <f>N22*M22</f>
        <v>22681914406.799999</v>
      </c>
      <c r="P22" s="78" t="s">
        <v>246</v>
      </c>
      <c r="Q22" s="75" t="s">
        <v>247</v>
      </c>
      <c r="R22" s="79" t="s">
        <v>249</v>
      </c>
      <c r="S22" s="75" t="s">
        <v>408</v>
      </c>
      <c r="T22" s="174">
        <f>H22/I22</f>
        <v>276376.00000234693</v>
      </c>
    </row>
    <row r="23" spans="1:20" ht="25.5">
      <c r="A23" s="52">
        <v>21</v>
      </c>
      <c r="B23" s="52">
        <v>1364</v>
      </c>
      <c r="C23" s="52">
        <v>1089</v>
      </c>
      <c r="D23" s="51" t="s">
        <v>144</v>
      </c>
      <c r="E23" s="56" t="s">
        <v>154</v>
      </c>
      <c r="F23" s="69">
        <v>0</v>
      </c>
      <c r="G23" s="69">
        <v>10190915624</v>
      </c>
      <c r="H23" s="189"/>
      <c r="I23" s="204" t="s">
        <v>13</v>
      </c>
      <c r="J23" s="188" t="s">
        <v>13</v>
      </c>
      <c r="K23" s="189"/>
      <c r="L23" s="205" t="s">
        <v>13</v>
      </c>
      <c r="M23" s="204"/>
      <c r="N23" s="188"/>
      <c r="O23" s="189"/>
      <c r="P23" s="78" t="s">
        <v>246</v>
      </c>
      <c r="Q23" s="75" t="s">
        <v>247</v>
      </c>
      <c r="R23" s="79" t="s">
        <v>248</v>
      </c>
      <c r="S23" s="75" t="s">
        <v>292</v>
      </c>
      <c r="T23" s="174"/>
    </row>
    <row r="24" spans="1:20">
      <c r="A24" s="52">
        <v>22</v>
      </c>
      <c r="B24" s="52">
        <v>1</v>
      </c>
      <c r="C24" s="52">
        <v>579</v>
      </c>
      <c r="D24" s="51" t="s">
        <v>82</v>
      </c>
      <c r="E24" s="56" t="s">
        <v>93</v>
      </c>
      <c r="F24" s="69">
        <v>0</v>
      </c>
      <c r="G24" s="69">
        <v>30833664450</v>
      </c>
      <c r="H24" s="189">
        <f>G24+G25-F24-F25</f>
        <v>54350946145</v>
      </c>
      <c r="I24" s="204">
        <v>196655.81</v>
      </c>
      <c r="J24" s="188">
        <v>263222</v>
      </c>
      <c r="K24" s="189">
        <f>I24*J24</f>
        <v>51764135619.82</v>
      </c>
      <c r="L24" s="205">
        <f>K24-H24</f>
        <v>-2586810525.1800003</v>
      </c>
      <c r="M24" s="204">
        <v>216596.71</v>
      </c>
      <c r="N24" s="188">
        <v>238326</v>
      </c>
      <c r="O24" s="189">
        <f>N24*M24</f>
        <v>51620627507.459999</v>
      </c>
      <c r="P24" s="78" t="s">
        <v>246</v>
      </c>
      <c r="Q24" s="75" t="s">
        <v>247</v>
      </c>
      <c r="R24" s="79" t="s">
        <v>255</v>
      </c>
      <c r="S24" s="75" t="s">
        <v>410</v>
      </c>
      <c r="T24" s="174">
        <f>H24/I24</f>
        <v>276376.00000223739</v>
      </c>
    </row>
    <row r="25" spans="1:20" ht="25.5">
      <c r="A25" s="52">
        <v>23</v>
      </c>
      <c r="B25" s="52">
        <v>1364</v>
      </c>
      <c r="C25" s="52">
        <v>1089</v>
      </c>
      <c r="D25" s="51" t="s">
        <v>144</v>
      </c>
      <c r="E25" s="56" t="s">
        <v>155</v>
      </c>
      <c r="F25" s="69">
        <v>0</v>
      </c>
      <c r="G25" s="69">
        <v>23517281695</v>
      </c>
      <c r="H25" s="189"/>
      <c r="I25" s="204" t="s">
        <v>13</v>
      </c>
      <c r="J25" s="188" t="s">
        <v>13</v>
      </c>
      <c r="K25" s="189"/>
      <c r="L25" s="205" t="s">
        <v>13</v>
      </c>
      <c r="M25" s="204"/>
      <c r="N25" s="188"/>
      <c r="O25" s="189"/>
      <c r="P25" s="78" t="s">
        <v>246</v>
      </c>
      <c r="Q25" s="75" t="s">
        <v>247</v>
      </c>
      <c r="R25" s="79" t="s">
        <v>248</v>
      </c>
      <c r="S25" s="75" t="s">
        <v>293</v>
      </c>
      <c r="T25" s="174"/>
    </row>
    <row r="26" spans="1:20">
      <c r="A26" s="52">
        <v>24</v>
      </c>
      <c r="B26" s="52">
        <v>1</v>
      </c>
      <c r="C26" s="52">
        <v>579</v>
      </c>
      <c r="D26" s="51" t="s">
        <v>82</v>
      </c>
      <c r="E26" s="56" t="s">
        <v>94</v>
      </c>
      <c r="F26" s="69">
        <v>0</v>
      </c>
      <c r="G26" s="69">
        <v>2351850000000</v>
      </c>
      <c r="H26" s="189">
        <f>G26+G27-F26-F27</f>
        <v>4145640000000</v>
      </c>
      <c r="I26" s="204">
        <v>15000000</v>
      </c>
      <c r="J26" s="188">
        <v>263222</v>
      </c>
      <c r="K26" s="189">
        <f>I26*J26</f>
        <v>3948330000000</v>
      </c>
      <c r="L26" s="205">
        <f>K26-H26</f>
        <v>-197310000000</v>
      </c>
      <c r="M26" s="204">
        <v>16522500</v>
      </c>
      <c r="N26" s="188">
        <v>238326</v>
      </c>
      <c r="O26" s="189">
        <f>N26*M26</f>
        <v>3937741335000</v>
      </c>
      <c r="P26" s="78" t="s">
        <v>246</v>
      </c>
      <c r="Q26" s="75" t="s">
        <v>247</v>
      </c>
      <c r="R26" s="79" t="s">
        <v>249</v>
      </c>
      <c r="S26" s="75" t="s">
        <v>416</v>
      </c>
      <c r="T26" s="174">
        <f>H26/I26</f>
        <v>276376</v>
      </c>
    </row>
    <row r="27" spans="1:20" ht="25.5">
      <c r="A27" s="52">
        <v>25</v>
      </c>
      <c r="B27" s="52">
        <v>1364</v>
      </c>
      <c r="C27" s="52">
        <v>1089</v>
      </c>
      <c r="D27" s="51" t="s">
        <v>144</v>
      </c>
      <c r="E27" s="56" t="s">
        <v>156</v>
      </c>
      <c r="F27" s="69">
        <v>0</v>
      </c>
      <c r="G27" s="69">
        <v>1793790000000</v>
      </c>
      <c r="H27" s="189"/>
      <c r="I27" s="204" t="s">
        <v>13</v>
      </c>
      <c r="J27" s="188" t="s">
        <v>13</v>
      </c>
      <c r="K27" s="189"/>
      <c r="L27" s="205" t="s">
        <v>13</v>
      </c>
      <c r="M27" s="204"/>
      <c r="N27" s="188"/>
      <c r="O27" s="189"/>
      <c r="P27" s="78" t="s">
        <v>246</v>
      </c>
      <c r="Q27" s="75" t="s">
        <v>247</v>
      </c>
      <c r="R27" s="79" t="s">
        <v>248</v>
      </c>
      <c r="S27" s="75" t="s">
        <v>275</v>
      </c>
      <c r="T27" s="174"/>
    </row>
    <row r="28" spans="1:20">
      <c r="A28" s="52">
        <v>26</v>
      </c>
      <c r="B28" s="52">
        <v>1</v>
      </c>
      <c r="C28" s="52">
        <v>579</v>
      </c>
      <c r="D28" s="51" t="s">
        <v>82</v>
      </c>
      <c r="E28" s="56" t="s">
        <v>95</v>
      </c>
      <c r="F28" s="69">
        <v>0</v>
      </c>
      <c r="G28" s="69">
        <v>118687678150</v>
      </c>
      <c r="H28" s="189">
        <f>G28+G29-F28-F29</f>
        <v>209212486360</v>
      </c>
      <c r="I28" s="204">
        <v>756985</v>
      </c>
      <c r="J28" s="188">
        <v>263222</v>
      </c>
      <c r="K28" s="189">
        <f>I28*J28</f>
        <v>199255105670</v>
      </c>
      <c r="L28" s="205">
        <f>K28-H28</f>
        <v>-9957380690</v>
      </c>
      <c r="M28" s="204">
        <v>838360.89</v>
      </c>
      <c r="N28" s="188">
        <v>238326</v>
      </c>
      <c r="O28" s="189">
        <f>N28*M28</f>
        <v>199803197470.14001</v>
      </c>
      <c r="P28" s="78" t="s">
        <v>246</v>
      </c>
      <c r="Q28" s="75" t="s">
        <v>247</v>
      </c>
      <c r="R28" s="79" t="s">
        <v>260</v>
      </c>
      <c r="S28" s="75" t="s">
        <v>416</v>
      </c>
      <c r="T28" s="174">
        <f>H28/I28</f>
        <v>276376</v>
      </c>
    </row>
    <row r="29" spans="1:20" ht="25.5">
      <c r="A29" s="52">
        <v>27</v>
      </c>
      <c r="B29" s="52">
        <v>1364</v>
      </c>
      <c r="C29" s="52">
        <v>1089</v>
      </c>
      <c r="D29" s="51" t="s">
        <v>144</v>
      </c>
      <c r="E29" s="56" t="s">
        <v>157</v>
      </c>
      <c r="F29" s="69">
        <v>0</v>
      </c>
      <c r="G29" s="69">
        <v>90524808210</v>
      </c>
      <c r="H29" s="189"/>
      <c r="I29" s="204" t="s">
        <v>13</v>
      </c>
      <c r="J29" s="188" t="s">
        <v>13</v>
      </c>
      <c r="K29" s="189"/>
      <c r="L29" s="205" t="s">
        <v>13</v>
      </c>
      <c r="M29" s="204"/>
      <c r="N29" s="188"/>
      <c r="O29" s="189"/>
      <c r="P29" s="78" t="s">
        <v>246</v>
      </c>
      <c r="Q29" s="75" t="s">
        <v>247</v>
      </c>
      <c r="R29" s="79" t="s">
        <v>248</v>
      </c>
      <c r="S29" s="75" t="s">
        <v>276</v>
      </c>
      <c r="T29" s="174"/>
    </row>
    <row r="30" spans="1:20">
      <c r="A30" s="52">
        <v>28</v>
      </c>
      <c r="B30" s="52">
        <v>1</v>
      </c>
      <c r="C30" s="52">
        <v>579</v>
      </c>
      <c r="D30" s="51" t="s">
        <v>82</v>
      </c>
      <c r="E30" s="56" t="s">
        <v>96</v>
      </c>
      <c r="F30" s="69">
        <v>0</v>
      </c>
      <c r="G30" s="69">
        <v>56042487650</v>
      </c>
      <c r="H30" s="189">
        <f>G30+G31-F30-F31</f>
        <v>98786903289</v>
      </c>
      <c r="I30" s="204">
        <v>357436.62</v>
      </c>
      <c r="J30" s="188">
        <v>263222</v>
      </c>
      <c r="K30" s="189">
        <f>I30*J30</f>
        <v>94085181989.639999</v>
      </c>
      <c r="L30" s="205">
        <f>K30-H30</f>
        <v>-4701721299.3600006</v>
      </c>
      <c r="M30" s="204">
        <v>396111.26</v>
      </c>
      <c r="N30" s="188">
        <v>238326</v>
      </c>
      <c r="O30" s="189">
        <f>N30*M30</f>
        <v>94403612150.76001</v>
      </c>
      <c r="P30" s="78" t="s">
        <v>246</v>
      </c>
      <c r="Q30" s="75" t="s">
        <v>247</v>
      </c>
      <c r="R30" s="79" t="s">
        <v>249</v>
      </c>
      <c r="S30" s="75" t="s">
        <v>407</v>
      </c>
      <c r="T30" s="174">
        <f>H30/I30</f>
        <v>276375.99999966426</v>
      </c>
    </row>
    <row r="31" spans="1:20" ht="25.5">
      <c r="A31" s="52">
        <v>29</v>
      </c>
      <c r="B31" s="52">
        <v>1364</v>
      </c>
      <c r="C31" s="52">
        <v>1089</v>
      </c>
      <c r="D31" s="51" t="s">
        <v>144</v>
      </c>
      <c r="E31" s="56" t="s">
        <v>158</v>
      </c>
      <c r="F31" s="69">
        <v>0</v>
      </c>
      <c r="G31" s="69">
        <v>42744415639</v>
      </c>
      <c r="H31" s="189"/>
      <c r="I31" s="204" t="s">
        <v>13</v>
      </c>
      <c r="J31" s="188" t="s">
        <v>13</v>
      </c>
      <c r="K31" s="189"/>
      <c r="L31" s="205" t="s">
        <v>13</v>
      </c>
      <c r="M31" s="204"/>
      <c r="N31" s="188"/>
      <c r="O31" s="189"/>
      <c r="P31" s="78" t="s">
        <v>246</v>
      </c>
      <c r="Q31" s="75" t="s">
        <v>247</v>
      </c>
      <c r="R31" s="79" t="s">
        <v>248</v>
      </c>
      <c r="S31" s="75" t="s">
        <v>294</v>
      </c>
      <c r="T31" s="174"/>
    </row>
    <row r="32" spans="1:20">
      <c r="A32" s="52">
        <v>30</v>
      </c>
      <c r="B32" s="52">
        <v>1</v>
      </c>
      <c r="C32" s="52">
        <v>579</v>
      </c>
      <c r="D32" s="51" t="s">
        <v>82</v>
      </c>
      <c r="E32" s="56" t="s">
        <v>97</v>
      </c>
      <c r="F32" s="69">
        <v>0</v>
      </c>
      <c r="G32" s="69">
        <v>43989759696</v>
      </c>
      <c r="H32" s="189">
        <f>G32+G33+G34+G35-F32-F33-F34-F35</f>
        <v>77541385456</v>
      </c>
      <c r="I32" s="204">
        <v>280564.83</v>
      </c>
      <c r="J32" s="188">
        <v>263222</v>
      </c>
      <c r="K32" s="189">
        <f>I32*J32</f>
        <v>73850835682.26001</v>
      </c>
      <c r="L32" s="205">
        <f>K32-H32</f>
        <v>-3690549773.7399902</v>
      </c>
      <c r="M32" s="204">
        <v>309631.34999999998</v>
      </c>
      <c r="N32" s="188">
        <v>238326</v>
      </c>
      <c r="O32" s="189">
        <v>385688447298</v>
      </c>
      <c r="P32" s="78" t="s">
        <v>246</v>
      </c>
      <c r="Q32" s="75" t="s">
        <v>247</v>
      </c>
      <c r="R32" s="79" t="s">
        <v>251</v>
      </c>
      <c r="S32" s="75" t="s">
        <v>411</v>
      </c>
      <c r="T32" s="174">
        <v>276376</v>
      </c>
    </row>
    <row r="33" spans="1:20">
      <c r="A33" s="52">
        <v>31</v>
      </c>
      <c r="B33" s="52">
        <v>2</v>
      </c>
      <c r="C33" s="52">
        <v>963</v>
      </c>
      <c r="D33" s="51" t="s">
        <v>104</v>
      </c>
      <c r="E33" s="56" t="s">
        <v>105</v>
      </c>
      <c r="F33" s="69">
        <v>37702021290</v>
      </c>
      <c r="G33" s="69">
        <v>0</v>
      </c>
      <c r="H33" s="189"/>
      <c r="I33" s="204" t="s">
        <v>13</v>
      </c>
      <c r="J33" s="188" t="s">
        <v>13</v>
      </c>
      <c r="K33" s="189" t="s">
        <v>13</v>
      </c>
      <c r="L33" s="205" t="s">
        <v>13</v>
      </c>
      <c r="M33" s="204"/>
      <c r="N33" s="188"/>
      <c r="O33" s="189"/>
      <c r="P33" s="78"/>
      <c r="R33" s="79" t="s">
        <v>249</v>
      </c>
      <c r="S33" s="75" t="s">
        <v>295</v>
      </c>
      <c r="T33" s="174"/>
    </row>
    <row r="34" spans="1:20" ht="25.5">
      <c r="A34" s="52">
        <v>32</v>
      </c>
      <c r="B34" s="52">
        <v>2</v>
      </c>
      <c r="C34" s="52">
        <v>963</v>
      </c>
      <c r="D34" s="51" t="s">
        <v>104</v>
      </c>
      <c r="E34" s="56" t="s">
        <v>106</v>
      </c>
      <c r="F34" s="69">
        <v>0</v>
      </c>
      <c r="G34" s="69">
        <v>37702021290</v>
      </c>
      <c r="H34" s="189"/>
      <c r="I34" s="204" t="s">
        <v>13</v>
      </c>
      <c r="J34" s="188" t="s">
        <v>13</v>
      </c>
      <c r="K34" s="189" t="s">
        <v>13</v>
      </c>
      <c r="L34" s="205" t="s">
        <v>13</v>
      </c>
      <c r="M34" s="204"/>
      <c r="N34" s="188"/>
      <c r="O34" s="189"/>
      <c r="P34" s="78" t="s">
        <v>246</v>
      </c>
      <c r="Q34" s="75" t="s">
        <v>247</v>
      </c>
      <c r="R34" s="79" t="s">
        <v>249</v>
      </c>
      <c r="S34" s="75" t="s">
        <v>295</v>
      </c>
      <c r="T34" s="174"/>
    </row>
    <row r="35" spans="1:20" ht="25.5">
      <c r="A35" s="52">
        <v>33</v>
      </c>
      <c r="B35" s="52">
        <v>1364</v>
      </c>
      <c r="C35" s="52">
        <v>1089</v>
      </c>
      <c r="D35" s="51" t="s">
        <v>144</v>
      </c>
      <c r="E35" s="56" t="s">
        <v>159</v>
      </c>
      <c r="F35" s="69">
        <v>0</v>
      </c>
      <c r="G35" s="69">
        <v>33551625760</v>
      </c>
      <c r="H35" s="189"/>
      <c r="I35" s="204" t="s">
        <v>13</v>
      </c>
      <c r="J35" s="188" t="s">
        <v>13</v>
      </c>
      <c r="K35" s="189" t="s">
        <v>13</v>
      </c>
      <c r="L35" s="205" t="s">
        <v>13</v>
      </c>
      <c r="M35" s="204"/>
      <c r="N35" s="188"/>
      <c r="O35" s="189"/>
      <c r="P35" s="78" t="s">
        <v>246</v>
      </c>
      <c r="Q35" s="75" t="s">
        <v>247</v>
      </c>
      <c r="R35" s="79" t="s">
        <v>248</v>
      </c>
      <c r="S35" s="75" t="s">
        <v>295</v>
      </c>
      <c r="T35" s="174"/>
    </row>
    <row r="36" spans="1:20">
      <c r="A36" s="52">
        <v>34</v>
      </c>
      <c r="B36" s="52">
        <v>1</v>
      </c>
      <c r="C36" s="52">
        <v>579</v>
      </c>
      <c r="D36" s="51" t="s">
        <v>82</v>
      </c>
      <c r="E36" s="56" t="s">
        <v>98</v>
      </c>
      <c r="F36" s="69">
        <v>0</v>
      </c>
      <c r="G36" s="69">
        <v>48465262826</v>
      </c>
      <c r="H36" s="189">
        <f>G36+G37-F36-F37</f>
        <v>85430419534</v>
      </c>
      <c r="I36" s="204">
        <v>309109.40000000002</v>
      </c>
      <c r="J36" s="188">
        <v>263222</v>
      </c>
      <c r="K36" s="189">
        <f>I36*J36</f>
        <v>81364394486.800003</v>
      </c>
      <c r="L36" s="205">
        <f>K36-H36</f>
        <v>-4066025047.1999969</v>
      </c>
      <c r="M36" s="204">
        <v>335971.01</v>
      </c>
      <c r="N36" s="188">
        <v>238326</v>
      </c>
      <c r="O36" s="189">
        <f>N36*M36</f>
        <v>80070626929.26001</v>
      </c>
      <c r="P36" s="78" t="s">
        <v>246</v>
      </c>
      <c r="Q36" s="75" t="s">
        <v>247</v>
      </c>
      <c r="R36" s="79" t="s">
        <v>249</v>
      </c>
      <c r="S36" s="75" t="s">
        <v>406</v>
      </c>
      <c r="T36" s="174">
        <f>H36/I36</f>
        <v>276375.99999870593</v>
      </c>
    </row>
    <row r="37" spans="1:20" ht="25.5">
      <c r="A37" s="52">
        <v>35</v>
      </c>
      <c r="B37" s="52">
        <v>1364</v>
      </c>
      <c r="C37" s="52">
        <v>1089</v>
      </c>
      <c r="D37" s="51" t="s">
        <v>144</v>
      </c>
      <c r="E37" s="56" t="s">
        <v>160</v>
      </c>
      <c r="F37" s="69">
        <v>0</v>
      </c>
      <c r="G37" s="69">
        <v>36965156708</v>
      </c>
      <c r="H37" s="189"/>
      <c r="I37" s="204" t="s">
        <v>13</v>
      </c>
      <c r="J37" s="188" t="s">
        <v>13</v>
      </c>
      <c r="K37" s="189"/>
      <c r="L37" s="205" t="s">
        <v>13</v>
      </c>
      <c r="M37" s="204"/>
      <c r="N37" s="188"/>
      <c r="O37" s="189"/>
      <c r="P37" s="78" t="s">
        <v>246</v>
      </c>
      <c r="Q37" s="75" t="s">
        <v>247</v>
      </c>
      <c r="R37" s="79" t="s">
        <v>248</v>
      </c>
      <c r="S37" s="75" t="s">
        <v>296</v>
      </c>
      <c r="T37" s="174"/>
    </row>
    <row r="38" spans="1:20">
      <c r="A38" s="52">
        <v>36</v>
      </c>
      <c r="B38" s="52">
        <v>1</v>
      </c>
      <c r="C38" s="52">
        <v>579</v>
      </c>
      <c r="D38" s="51" t="s">
        <v>82</v>
      </c>
      <c r="E38" s="56" t="s">
        <v>99</v>
      </c>
      <c r="F38" s="69">
        <v>0</v>
      </c>
      <c r="G38" s="69">
        <v>31693436526</v>
      </c>
      <c r="H38" s="189">
        <f>G38+G39-F38-F39</f>
        <v>55866478814</v>
      </c>
      <c r="I38" s="204">
        <v>202139.4</v>
      </c>
      <c r="J38" s="188">
        <v>263222</v>
      </c>
      <c r="K38" s="189">
        <f>I38*J38</f>
        <v>53207537146.799995</v>
      </c>
      <c r="L38" s="205">
        <f>K38-H38</f>
        <v>-2658941667.2000046</v>
      </c>
      <c r="M38" s="204">
        <v>219705.31</v>
      </c>
      <c r="N38" s="188">
        <v>238326</v>
      </c>
      <c r="O38" s="189">
        <f>N38*M38</f>
        <v>52361487711.059998</v>
      </c>
      <c r="P38" s="78" t="s">
        <v>246</v>
      </c>
      <c r="Q38" s="75" t="s">
        <v>247</v>
      </c>
      <c r="R38" s="79" t="s">
        <v>251</v>
      </c>
      <c r="S38" s="75" t="s">
        <v>412</v>
      </c>
      <c r="T38" s="174">
        <f>H38/I38</f>
        <v>276375.99999802117</v>
      </c>
    </row>
    <row r="39" spans="1:20" ht="25.5">
      <c r="A39" s="52">
        <v>37</v>
      </c>
      <c r="B39" s="52">
        <v>1364</v>
      </c>
      <c r="C39" s="52">
        <v>1089</v>
      </c>
      <c r="D39" s="51" t="s">
        <v>144</v>
      </c>
      <c r="E39" s="56" t="s">
        <v>161</v>
      </c>
      <c r="F39" s="69">
        <v>0</v>
      </c>
      <c r="G39" s="69">
        <v>24173042288</v>
      </c>
      <c r="H39" s="189"/>
      <c r="I39" s="204" t="s">
        <v>13</v>
      </c>
      <c r="J39" s="188" t="s">
        <v>13</v>
      </c>
      <c r="K39" s="189"/>
      <c r="L39" s="205" t="s">
        <v>13</v>
      </c>
      <c r="M39" s="204"/>
      <c r="N39" s="188"/>
      <c r="O39" s="189"/>
      <c r="P39" s="78" t="s">
        <v>246</v>
      </c>
      <c r="Q39" s="75" t="s">
        <v>247</v>
      </c>
      <c r="R39" s="79" t="s">
        <v>248</v>
      </c>
      <c r="S39" s="75" t="s">
        <v>297</v>
      </c>
      <c r="T39" s="174"/>
    </row>
    <row r="40" spans="1:20">
      <c r="A40" s="52">
        <v>38</v>
      </c>
      <c r="B40" s="52">
        <v>1</v>
      </c>
      <c r="C40" s="52">
        <v>579</v>
      </c>
      <c r="D40" s="51" t="s">
        <v>82</v>
      </c>
      <c r="E40" s="56" t="s">
        <v>100</v>
      </c>
      <c r="F40" s="69">
        <v>0</v>
      </c>
      <c r="G40" s="69">
        <v>165605030133</v>
      </c>
      <c r="H40" s="189">
        <f>G40+G41-F40-F41</f>
        <v>291914381071</v>
      </c>
      <c r="I40" s="204">
        <v>1056221.8899999999</v>
      </c>
      <c r="J40" s="188">
        <v>263222</v>
      </c>
      <c r="K40" s="189">
        <f>I40*J40</f>
        <v>278020838329.57996</v>
      </c>
      <c r="L40" s="205">
        <f>K40-H40</f>
        <v>-13893542741.420044</v>
      </c>
      <c r="M40" s="204">
        <v>1152549.33</v>
      </c>
      <c r="N40" s="188">
        <v>238326</v>
      </c>
      <c r="O40" s="189">
        <f>N40*M40</f>
        <v>274682471621.58002</v>
      </c>
      <c r="P40" s="78" t="s">
        <v>246</v>
      </c>
      <c r="Q40" s="75" t="s">
        <v>247</v>
      </c>
      <c r="R40" s="79" t="s">
        <v>255</v>
      </c>
      <c r="S40" s="75" t="s">
        <v>413</v>
      </c>
      <c r="T40" s="174">
        <f>H40/I40</f>
        <v>276376.00000034086</v>
      </c>
    </row>
    <row r="41" spans="1:20" ht="25.5">
      <c r="A41" s="52">
        <v>39</v>
      </c>
      <c r="B41" s="52">
        <v>1364</v>
      </c>
      <c r="C41" s="52">
        <v>1089</v>
      </c>
      <c r="D41" s="51" t="s">
        <v>144</v>
      </c>
      <c r="E41" s="56" t="s">
        <v>162</v>
      </c>
      <c r="F41" s="69">
        <v>0</v>
      </c>
      <c r="G41" s="69">
        <v>126309350938</v>
      </c>
      <c r="H41" s="189"/>
      <c r="I41" s="204" t="s">
        <v>13</v>
      </c>
      <c r="J41" s="188" t="s">
        <v>13</v>
      </c>
      <c r="K41" s="189"/>
      <c r="L41" s="205" t="s">
        <v>13</v>
      </c>
      <c r="M41" s="204"/>
      <c r="N41" s="188"/>
      <c r="O41" s="189"/>
      <c r="P41" s="78" t="s">
        <v>246</v>
      </c>
      <c r="Q41" s="75" t="s">
        <v>247</v>
      </c>
      <c r="R41" s="79" t="s">
        <v>248</v>
      </c>
      <c r="S41" s="75" t="s">
        <v>298</v>
      </c>
      <c r="T41" s="174"/>
    </row>
    <row r="42" spans="1:20">
      <c r="A42" s="52">
        <v>40</v>
      </c>
      <c r="B42" s="52">
        <v>1</v>
      </c>
      <c r="C42" s="52">
        <v>579</v>
      </c>
      <c r="D42" s="51" t="s">
        <v>82</v>
      </c>
      <c r="E42" s="56" t="s">
        <v>101</v>
      </c>
      <c r="F42" s="69">
        <v>0</v>
      </c>
      <c r="G42" s="69">
        <v>70278357996</v>
      </c>
      <c r="H42" s="189">
        <f>G42+G43-F42-F43</f>
        <v>123880677782</v>
      </c>
      <c r="I42" s="204">
        <v>448232.4</v>
      </c>
      <c r="J42" s="188">
        <v>263222</v>
      </c>
      <c r="K42" s="189">
        <f>I42*J42</f>
        <v>117984628792.8</v>
      </c>
      <c r="L42" s="205">
        <f>K42-H42</f>
        <v>-5896048989.1999969</v>
      </c>
      <c r="M42" s="204">
        <v>489111.19</v>
      </c>
      <c r="N42" s="188">
        <v>238326</v>
      </c>
      <c r="O42" s="189">
        <f>N42*M42</f>
        <v>116567913467.94</v>
      </c>
      <c r="P42" s="78" t="s">
        <v>246</v>
      </c>
      <c r="Q42" s="75" t="s">
        <v>247</v>
      </c>
      <c r="R42" s="79" t="s">
        <v>249</v>
      </c>
      <c r="S42" s="75" t="s">
        <v>405</v>
      </c>
      <c r="T42" s="174">
        <f>H42/I42</f>
        <v>276375.99999910762</v>
      </c>
    </row>
    <row r="43" spans="1:20" ht="25.5">
      <c r="A43" s="52">
        <v>41</v>
      </c>
      <c r="B43" s="52">
        <v>1364</v>
      </c>
      <c r="C43" s="52">
        <v>1089</v>
      </c>
      <c r="D43" s="51" t="s">
        <v>144</v>
      </c>
      <c r="E43" s="56" t="s">
        <v>163</v>
      </c>
      <c r="F43" s="69">
        <v>0</v>
      </c>
      <c r="G43" s="69">
        <v>53602319786</v>
      </c>
      <c r="H43" s="189"/>
      <c r="I43" s="204" t="s">
        <v>13</v>
      </c>
      <c r="J43" s="188" t="s">
        <v>13</v>
      </c>
      <c r="K43" s="189"/>
      <c r="L43" s="205" t="s">
        <v>13</v>
      </c>
      <c r="M43" s="204"/>
      <c r="N43" s="188"/>
      <c r="O43" s="189"/>
      <c r="P43" s="78" t="s">
        <v>246</v>
      </c>
      <c r="Q43" s="75" t="s">
        <v>247</v>
      </c>
      <c r="R43" s="79" t="s">
        <v>248</v>
      </c>
      <c r="S43" s="75" t="s">
        <v>299</v>
      </c>
      <c r="T43" s="174"/>
    </row>
    <row r="44" spans="1:20">
      <c r="A44" s="52">
        <v>42</v>
      </c>
      <c r="B44" s="52">
        <v>1</v>
      </c>
      <c r="C44" s="52">
        <v>579</v>
      </c>
      <c r="D44" s="51" t="s">
        <v>82</v>
      </c>
      <c r="E44" s="56" t="s">
        <v>102</v>
      </c>
      <c r="F44" s="69">
        <v>0</v>
      </c>
      <c r="G44" s="69">
        <v>45531119852</v>
      </c>
      <c r="H44" s="189">
        <f>G44+G45+G46+G47-F44-F45-F46-F47</f>
        <v>80258363291</v>
      </c>
      <c r="I44" s="204">
        <v>290395.56</v>
      </c>
      <c r="J44" s="188">
        <v>263222</v>
      </c>
      <c r="K44" s="189">
        <f>I44*J44</f>
        <v>76438500094.319992</v>
      </c>
      <c r="L44" s="205">
        <f>K44-H44</f>
        <v>-3819863196.6800079</v>
      </c>
      <c r="M44" s="204">
        <v>316879.64</v>
      </c>
      <c r="N44" s="188">
        <v>238326</v>
      </c>
      <c r="O44" s="189">
        <v>385688447298</v>
      </c>
      <c r="P44" s="78" t="s">
        <v>246</v>
      </c>
      <c r="Q44" s="75" t="s">
        <v>247</v>
      </c>
      <c r="R44" s="79" t="s">
        <v>251</v>
      </c>
      <c r="S44" s="75" t="s">
        <v>414</v>
      </c>
      <c r="T44" s="174">
        <v>276376</v>
      </c>
    </row>
    <row r="45" spans="1:20">
      <c r="A45" s="52">
        <v>43</v>
      </c>
      <c r="B45" s="52">
        <v>2</v>
      </c>
      <c r="C45" s="52">
        <v>963</v>
      </c>
      <c r="D45" s="51" t="s">
        <v>104</v>
      </c>
      <c r="E45" s="56" t="s">
        <v>107</v>
      </c>
      <c r="F45" s="69">
        <v>42671594773</v>
      </c>
      <c r="G45" s="69">
        <v>0</v>
      </c>
      <c r="H45" s="189"/>
      <c r="I45" s="204" t="s">
        <v>13</v>
      </c>
      <c r="J45" s="188" t="s">
        <v>13</v>
      </c>
      <c r="K45" s="189" t="s">
        <v>13</v>
      </c>
      <c r="L45" s="205" t="s">
        <v>13</v>
      </c>
      <c r="M45" s="204"/>
      <c r="N45" s="188"/>
      <c r="O45" s="189"/>
      <c r="P45" s="78"/>
      <c r="R45" s="79" t="s">
        <v>251</v>
      </c>
      <c r="S45" s="80" t="s">
        <v>417</v>
      </c>
      <c r="T45" s="174"/>
    </row>
    <row r="46" spans="1:20" ht="25.5">
      <c r="A46" s="52">
        <v>44</v>
      </c>
      <c r="B46" s="52">
        <v>2</v>
      </c>
      <c r="C46" s="52">
        <v>963</v>
      </c>
      <c r="D46" s="51" t="s">
        <v>104</v>
      </c>
      <c r="E46" s="56" t="s">
        <v>108</v>
      </c>
      <c r="F46" s="69">
        <v>0</v>
      </c>
      <c r="G46" s="69">
        <v>42671594773</v>
      </c>
      <c r="H46" s="189"/>
      <c r="I46" s="204" t="s">
        <v>13</v>
      </c>
      <c r="J46" s="188" t="s">
        <v>13</v>
      </c>
      <c r="K46" s="189" t="s">
        <v>13</v>
      </c>
      <c r="L46" s="205" t="s">
        <v>13</v>
      </c>
      <c r="M46" s="204"/>
      <c r="N46" s="188"/>
      <c r="O46" s="189"/>
      <c r="P46" s="78" t="s">
        <v>246</v>
      </c>
      <c r="Q46" s="75" t="s">
        <v>247</v>
      </c>
      <c r="R46" s="79" t="s">
        <v>251</v>
      </c>
      <c r="S46" s="75" t="s">
        <v>394</v>
      </c>
      <c r="T46" s="174"/>
    </row>
    <row r="47" spans="1:20" ht="25.5">
      <c r="A47" s="52">
        <v>45</v>
      </c>
      <c r="B47" s="52">
        <v>1364</v>
      </c>
      <c r="C47" s="52">
        <v>1089</v>
      </c>
      <c r="D47" s="51" t="s">
        <v>144</v>
      </c>
      <c r="E47" s="56" t="s">
        <v>164</v>
      </c>
      <c r="F47" s="69">
        <v>0</v>
      </c>
      <c r="G47" s="69">
        <v>34727243439</v>
      </c>
      <c r="H47" s="189"/>
      <c r="I47" s="204" t="s">
        <v>13</v>
      </c>
      <c r="J47" s="188" t="s">
        <v>13</v>
      </c>
      <c r="K47" s="189" t="s">
        <v>13</v>
      </c>
      <c r="L47" s="205" t="s">
        <v>13</v>
      </c>
      <c r="M47" s="204"/>
      <c r="N47" s="188"/>
      <c r="O47" s="189"/>
      <c r="P47" s="78" t="s">
        <v>246</v>
      </c>
      <c r="Q47" s="75" t="s">
        <v>247</v>
      </c>
      <c r="R47" s="79" t="s">
        <v>248</v>
      </c>
      <c r="S47" s="75" t="s">
        <v>300</v>
      </c>
      <c r="T47" s="174"/>
    </row>
    <row r="48" spans="1:20">
      <c r="A48" s="52">
        <v>46</v>
      </c>
      <c r="B48" s="52">
        <v>1</v>
      </c>
      <c r="C48" s="52">
        <v>579</v>
      </c>
      <c r="D48" s="51" t="s">
        <v>82</v>
      </c>
      <c r="E48" s="56" t="s">
        <v>103</v>
      </c>
      <c r="F48" s="69">
        <v>0</v>
      </c>
      <c r="G48" s="69">
        <v>201495256750</v>
      </c>
      <c r="H48" s="189">
        <f>G48+G49-F48-F49</f>
        <v>355178602458</v>
      </c>
      <c r="I48" s="204">
        <v>1285128.24</v>
      </c>
      <c r="J48" s="188">
        <v>263222</v>
      </c>
      <c r="K48" s="189">
        <f>I48*J48</f>
        <v>338274025589.27997</v>
      </c>
      <c r="L48" s="205">
        <f>K48-H48</f>
        <v>-16904576868.720032</v>
      </c>
      <c r="M48" s="204">
        <v>1402331.94</v>
      </c>
      <c r="N48" s="188">
        <v>238326</v>
      </c>
      <c r="O48" s="189">
        <f>N48*M48</f>
        <v>334212161932.44</v>
      </c>
      <c r="P48" s="78" t="s">
        <v>246</v>
      </c>
      <c r="Q48" s="75" t="s">
        <v>247</v>
      </c>
      <c r="R48" s="79" t="s">
        <v>249</v>
      </c>
      <c r="S48" s="75" t="s">
        <v>404</v>
      </c>
      <c r="T48" s="174">
        <f>H48/I48</f>
        <v>276375.99999981327</v>
      </c>
    </row>
    <row r="49" spans="1:20" ht="25.5">
      <c r="A49" s="52">
        <v>47</v>
      </c>
      <c r="B49" s="52">
        <v>1364</v>
      </c>
      <c r="C49" s="52">
        <v>1089</v>
      </c>
      <c r="D49" s="51" t="s">
        <v>144</v>
      </c>
      <c r="E49" s="56" t="s">
        <v>165</v>
      </c>
      <c r="F49" s="69">
        <v>0</v>
      </c>
      <c r="G49" s="69">
        <v>153683345708</v>
      </c>
      <c r="H49" s="189"/>
      <c r="I49" s="204" t="s">
        <v>13</v>
      </c>
      <c r="J49" s="188" t="s">
        <v>13</v>
      </c>
      <c r="K49" s="189"/>
      <c r="L49" s="205" t="s">
        <v>13</v>
      </c>
      <c r="M49" s="204"/>
      <c r="N49" s="188"/>
      <c r="O49" s="189"/>
      <c r="P49" s="78" t="s">
        <v>246</v>
      </c>
      <c r="Q49" s="75" t="s">
        <v>247</v>
      </c>
      <c r="R49" s="79" t="s">
        <v>248</v>
      </c>
      <c r="S49" s="75" t="s">
        <v>301</v>
      </c>
      <c r="T49" s="174"/>
    </row>
    <row r="50" spans="1:20" ht="25.5">
      <c r="A50" s="52">
        <v>48</v>
      </c>
      <c r="B50" s="52">
        <v>73</v>
      </c>
      <c r="C50" s="52">
        <v>521</v>
      </c>
      <c r="D50" s="51" t="s">
        <v>110</v>
      </c>
      <c r="E50" s="56" t="s">
        <v>111</v>
      </c>
      <c r="F50" s="69">
        <v>0</v>
      </c>
      <c r="G50" s="69">
        <v>30943754625</v>
      </c>
      <c r="H50" s="189">
        <f>G50+G51-F50-F51</f>
        <v>57410204600</v>
      </c>
      <c r="I50" s="204">
        <v>207725</v>
      </c>
      <c r="J50" s="188">
        <v>263222</v>
      </c>
      <c r="K50" s="189">
        <f>I50*J50</f>
        <v>54677789950</v>
      </c>
      <c r="L50" s="205">
        <f>K50-H50</f>
        <v>-2732414650</v>
      </c>
      <c r="M50" s="204">
        <v>224779.22</v>
      </c>
      <c r="N50" s="188">
        <v>238326</v>
      </c>
      <c r="O50" s="189">
        <f>N50*M50</f>
        <v>53570732385.720001</v>
      </c>
      <c r="P50" s="78" t="s">
        <v>246</v>
      </c>
      <c r="Q50" s="75" t="s">
        <v>247</v>
      </c>
      <c r="R50" s="79" t="s">
        <v>262</v>
      </c>
      <c r="S50" s="75" t="s">
        <v>416</v>
      </c>
      <c r="T50" s="174">
        <f>H50/I50</f>
        <v>276376</v>
      </c>
    </row>
    <row r="51" spans="1:20" ht="25.5">
      <c r="A51" s="52">
        <v>49</v>
      </c>
      <c r="B51" s="52">
        <v>1364</v>
      </c>
      <c r="C51" s="52">
        <v>1089</v>
      </c>
      <c r="D51" s="51" t="s">
        <v>144</v>
      </c>
      <c r="E51" s="56" t="s">
        <v>166</v>
      </c>
      <c r="F51" s="69">
        <v>0</v>
      </c>
      <c r="G51" s="69">
        <v>26466449975</v>
      </c>
      <c r="H51" s="189"/>
      <c r="I51" s="204" t="s">
        <v>13</v>
      </c>
      <c r="J51" s="188" t="s">
        <v>13</v>
      </c>
      <c r="K51" s="189"/>
      <c r="L51" s="205" t="s">
        <v>13</v>
      </c>
      <c r="M51" s="204"/>
      <c r="N51" s="188"/>
      <c r="O51" s="189"/>
      <c r="P51" s="78" t="s">
        <v>246</v>
      </c>
      <c r="Q51" s="75" t="s">
        <v>247</v>
      </c>
      <c r="R51" s="79" t="s">
        <v>248</v>
      </c>
      <c r="S51" s="75" t="s">
        <v>277</v>
      </c>
      <c r="T51" s="174"/>
    </row>
    <row r="52" spans="1:20" ht="25.5">
      <c r="A52" s="52">
        <v>50</v>
      </c>
      <c r="B52" s="52">
        <v>88</v>
      </c>
      <c r="C52" s="52">
        <v>508</v>
      </c>
      <c r="D52" s="51" t="s">
        <v>112</v>
      </c>
      <c r="E52" s="56" t="s">
        <v>113</v>
      </c>
      <c r="F52" s="69">
        <v>0</v>
      </c>
      <c r="G52" s="69">
        <v>33227918101</v>
      </c>
      <c r="H52" s="189">
        <f>G52+G53-F52-F53</f>
        <v>58484420073</v>
      </c>
      <c r="I52" s="204">
        <v>211611.79</v>
      </c>
      <c r="J52" s="188">
        <v>263222</v>
      </c>
      <c r="K52" s="189">
        <f>I52*J52</f>
        <v>55700878587.380005</v>
      </c>
      <c r="L52" s="205">
        <f>K52-H52</f>
        <v>-2783541485.6199951</v>
      </c>
      <c r="M52" s="204">
        <v>229048.6</v>
      </c>
      <c r="N52" s="188">
        <v>238326</v>
      </c>
      <c r="O52" s="189">
        <f>N52*M52</f>
        <v>54588236643.599998</v>
      </c>
      <c r="P52" s="78" t="s">
        <v>246</v>
      </c>
      <c r="Q52" s="75" t="s">
        <v>247</v>
      </c>
      <c r="R52" s="79" t="s">
        <v>251</v>
      </c>
      <c r="S52" s="75" t="s">
        <v>393</v>
      </c>
      <c r="T52" s="174">
        <f>H52/I52</f>
        <v>276375.99999981094</v>
      </c>
    </row>
    <row r="53" spans="1:20" ht="25.5">
      <c r="A53" s="52">
        <v>51</v>
      </c>
      <c r="B53" s="52">
        <v>1364</v>
      </c>
      <c r="C53" s="52">
        <v>1089</v>
      </c>
      <c r="D53" s="51" t="s">
        <v>144</v>
      </c>
      <c r="E53" s="56" t="s">
        <v>167</v>
      </c>
      <c r="F53" s="69">
        <v>0</v>
      </c>
      <c r="G53" s="69">
        <v>25256501972</v>
      </c>
      <c r="H53" s="189"/>
      <c r="I53" s="204" t="s">
        <v>13</v>
      </c>
      <c r="J53" s="188" t="s">
        <v>13</v>
      </c>
      <c r="K53" s="189"/>
      <c r="L53" s="205" t="s">
        <v>13</v>
      </c>
      <c r="M53" s="204"/>
      <c r="N53" s="188"/>
      <c r="O53" s="189"/>
      <c r="P53" s="78" t="s">
        <v>246</v>
      </c>
      <c r="Q53" s="75" t="s">
        <v>247</v>
      </c>
      <c r="R53" s="79" t="s">
        <v>248</v>
      </c>
      <c r="S53" s="75" t="s">
        <v>302</v>
      </c>
      <c r="T53" s="174"/>
    </row>
    <row r="54" spans="1:20" ht="38.25">
      <c r="A54" s="52">
        <v>52</v>
      </c>
      <c r="B54" s="52">
        <v>89</v>
      </c>
      <c r="C54" s="52">
        <v>509</v>
      </c>
      <c r="D54" s="51" t="s">
        <v>112</v>
      </c>
      <c r="E54" s="56" t="s">
        <v>114</v>
      </c>
      <c r="F54" s="69">
        <v>0</v>
      </c>
      <c r="G54" s="69">
        <v>198586942563</v>
      </c>
      <c r="H54" s="189">
        <f>G54+G55-F54-F55</f>
        <v>349532647051</v>
      </c>
      <c r="I54" s="204">
        <v>1264699.71</v>
      </c>
      <c r="J54" s="188">
        <v>263222</v>
      </c>
      <c r="K54" s="189">
        <f>I54*J54</f>
        <v>332896787065.62</v>
      </c>
      <c r="L54" s="205">
        <f>K54-H54</f>
        <v>-16635859985.380005</v>
      </c>
      <c r="M54" s="204">
        <v>1368910.96</v>
      </c>
      <c r="N54" s="188">
        <v>238326</v>
      </c>
      <c r="O54" s="189">
        <f>N54*M54</f>
        <v>326247073452.95996</v>
      </c>
      <c r="P54" s="78" t="s">
        <v>246</v>
      </c>
      <c r="Q54" s="75" t="s">
        <v>247</v>
      </c>
      <c r="R54" s="79" t="s">
        <v>249</v>
      </c>
      <c r="S54" s="75" t="s">
        <v>392</v>
      </c>
      <c r="T54" s="174">
        <f>H54/I54</f>
        <v>276376.00000003166</v>
      </c>
    </row>
    <row r="55" spans="1:20" ht="25.5">
      <c r="A55" s="52">
        <v>53</v>
      </c>
      <c r="B55" s="52">
        <v>1364</v>
      </c>
      <c r="C55" s="52">
        <v>1089</v>
      </c>
      <c r="D55" s="51" t="s">
        <v>144</v>
      </c>
      <c r="E55" s="56" t="s">
        <v>168</v>
      </c>
      <c r="F55" s="69">
        <v>0</v>
      </c>
      <c r="G55" s="69">
        <v>150945704488</v>
      </c>
      <c r="H55" s="189"/>
      <c r="I55" s="204" t="s">
        <v>13</v>
      </c>
      <c r="J55" s="188" t="s">
        <v>13</v>
      </c>
      <c r="K55" s="189"/>
      <c r="L55" s="205" t="s">
        <v>13</v>
      </c>
      <c r="M55" s="204"/>
      <c r="N55" s="188"/>
      <c r="O55" s="189"/>
      <c r="P55" s="78" t="s">
        <v>246</v>
      </c>
      <c r="Q55" s="75" t="s">
        <v>247</v>
      </c>
      <c r="R55" s="79" t="s">
        <v>248</v>
      </c>
      <c r="S55" s="75" t="s">
        <v>303</v>
      </c>
      <c r="T55" s="174"/>
    </row>
    <row r="56" spans="1:20" ht="25.5">
      <c r="A56" s="52">
        <v>54</v>
      </c>
      <c r="B56" s="52">
        <v>90</v>
      </c>
      <c r="C56" s="52">
        <v>510</v>
      </c>
      <c r="D56" s="51" t="s">
        <v>112</v>
      </c>
      <c r="E56" s="56" t="s">
        <v>115</v>
      </c>
      <c r="F56" s="69">
        <v>0</v>
      </c>
      <c r="G56" s="69">
        <v>103144951053</v>
      </c>
      <c r="H56" s="189">
        <f>G56+G57-F56-F57</f>
        <v>181545308600</v>
      </c>
      <c r="I56" s="204">
        <v>656877.98</v>
      </c>
      <c r="J56" s="188">
        <v>263222</v>
      </c>
      <c r="K56" s="189">
        <f>I56*J56</f>
        <v>172904735651.56</v>
      </c>
      <c r="L56" s="205">
        <f>K56-H56</f>
        <v>-8640572948.4400024</v>
      </c>
      <c r="M56" s="204">
        <v>711004.73</v>
      </c>
      <c r="N56" s="188">
        <v>238326</v>
      </c>
      <c r="O56" s="189">
        <f>N56*M56</f>
        <v>169450913281.97998</v>
      </c>
      <c r="P56" s="78" t="s">
        <v>246</v>
      </c>
      <c r="Q56" s="75" t="s">
        <v>247</v>
      </c>
      <c r="R56" s="79" t="s">
        <v>254</v>
      </c>
      <c r="S56" s="75" t="s">
        <v>391</v>
      </c>
      <c r="T56" s="174">
        <f>H56/I56</f>
        <v>276375.99999926926</v>
      </c>
    </row>
    <row r="57" spans="1:20" ht="25.5">
      <c r="A57" s="52">
        <v>55</v>
      </c>
      <c r="B57" s="52">
        <v>1364</v>
      </c>
      <c r="C57" s="52">
        <v>1089</v>
      </c>
      <c r="D57" s="51" t="s">
        <v>144</v>
      </c>
      <c r="E57" s="56" t="s">
        <v>169</v>
      </c>
      <c r="F57" s="69">
        <v>0</v>
      </c>
      <c r="G57" s="69">
        <v>78400357547</v>
      </c>
      <c r="H57" s="189"/>
      <c r="I57" s="204" t="s">
        <v>13</v>
      </c>
      <c r="J57" s="188" t="s">
        <v>13</v>
      </c>
      <c r="K57" s="189"/>
      <c r="L57" s="205" t="s">
        <v>13</v>
      </c>
      <c r="M57" s="204"/>
      <c r="N57" s="188"/>
      <c r="O57" s="189"/>
      <c r="P57" s="78" t="s">
        <v>246</v>
      </c>
      <c r="Q57" s="75" t="s">
        <v>247</v>
      </c>
      <c r="R57" s="79" t="s">
        <v>248</v>
      </c>
      <c r="S57" s="75" t="s">
        <v>304</v>
      </c>
      <c r="T57" s="174"/>
    </row>
    <row r="58" spans="1:20" ht="25.5">
      <c r="A58" s="52">
        <v>56</v>
      </c>
      <c r="B58" s="52">
        <v>90</v>
      </c>
      <c r="C58" s="52">
        <v>510</v>
      </c>
      <c r="D58" s="51" t="s">
        <v>112</v>
      </c>
      <c r="E58" s="56" t="s">
        <v>116</v>
      </c>
      <c r="F58" s="69">
        <v>0</v>
      </c>
      <c r="G58" s="69">
        <v>61723819338</v>
      </c>
      <c r="H58" s="189">
        <f>G58+G59-F58-F59</f>
        <v>108640022758</v>
      </c>
      <c r="I58" s="204">
        <v>393087.76</v>
      </c>
      <c r="J58" s="188">
        <v>263222</v>
      </c>
      <c r="K58" s="189">
        <f>I58*J58</f>
        <v>103469346362.72</v>
      </c>
      <c r="L58" s="205">
        <f>K58-H58</f>
        <v>-5170676395.2799988</v>
      </c>
      <c r="M58" s="204">
        <v>425478.19</v>
      </c>
      <c r="N58" s="188">
        <v>238326</v>
      </c>
      <c r="O58" s="189">
        <f>N58*M58</f>
        <v>101402515109.94</v>
      </c>
      <c r="P58" s="78" t="s">
        <v>246</v>
      </c>
      <c r="Q58" s="75" t="s">
        <v>247</v>
      </c>
      <c r="R58" s="79" t="s">
        <v>254</v>
      </c>
      <c r="S58" s="75" t="s">
        <v>390</v>
      </c>
      <c r="T58" s="174">
        <f>H58/I58</f>
        <v>276376.00000061054</v>
      </c>
    </row>
    <row r="59" spans="1:20" ht="25.5">
      <c r="A59" s="52">
        <v>57</v>
      </c>
      <c r="B59" s="52">
        <v>1364</v>
      </c>
      <c r="C59" s="52">
        <v>1089</v>
      </c>
      <c r="D59" s="51" t="s">
        <v>144</v>
      </c>
      <c r="E59" s="56" t="s">
        <v>170</v>
      </c>
      <c r="F59" s="69">
        <v>0</v>
      </c>
      <c r="G59" s="69">
        <v>46916203420</v>
      </c>
      <c r="H59" s="189"/>
      <c r="I59" s="204" t="s">
        <v>13</v>
      </c>
      <c r="J59" s="188" t="s">
        <v>13</v>
      </c>
      <c r="K59" s="189"/>
      <c r="L59" s="205" t="s">
        <v>13</v>
      </c>
      <c r="M59" s="204"/>
      <c r="N59" s="188"/>
      <c r="O59" s="189"/>
      <c r="P59" s="78" t="s">
        <v>246</v>
      </c>
      <c r="Q59" s="75" t="s">
        <v>247</v>
      </c>
      <c r="R59" s="79" t="s">
        <v>248</v>
      </c>
      <c r="S59" s="75" t="s">
        <v>305</v>
      </c>
      <c r="T59" s="174"/>
    </row>
    <row r="60" spans="1:20" ht="38.25">
      <c r="A60" s="52">
        <v>58</v>
      </c>
      <c r="B60" s="52">
        <v>616</v>
      </c>
      <c r="C60" s="52">
        <v>856</v>
      </c>
      <c r="D60" s="51" t="s">
        <v>117</v>
      </c>
      <c r="E60" s="56" t="s">
        <v>118</v>
      </c>
      <c r="F60" s="69">
        <v>0</v>
      </c>
      <c r="G60" s="69">
        <v>5023002466</v>
      </c>
      <c r="H60" s="189">
        <f>G60+G61-F60-F61</f>
        <v>8840980809</v>
      </c>
      <c r="I60" s="204">
        <v>31988.959999999999</v>
      </c>
      <c r="J60" s="188">
        <v>263222</v>
      </c>
      <c r="K60" s="189">
        <f>I60*J60</f>
        <v>8420198029.1199999</v>
      </c>
      <c r="L60" s="205">
        <f>K60-H60</f>
        <v>-420782779.88000011</v>
      </c>
      <c r="M60" s="204">
        <v>34624.85</v>
      </c>
      <c r="N60" s="188">
        <v>238326</v>
      </c>
      <c r="O60" s="189">
        <f>N60*M60</f>
        <v>8252002001.0999994</v>
      </c>
      <c r="P60" s="78" t="s">
        <v>246</v>
      </c>
      <c r="Q60" s="75" t="s">
        <v>247</v>
      </c>
      <c r="R60" s="79" t="s">
        <v>249</v>
      </c>
      <c r="S60" s="75" t="s">
        <v>389</v>
      </c>
      <c r="T60" s="174">
        <f>H60/I60</f>
        <v>276376.00000125042</v>
      </c>
    </row>
    <row r="61" spans="1:20" ht="25.5">
      <c r="A61" s="52">
        <v>59</v>
      </c>
      <c r="B61" s="52">
        <v>1364</v>
      </c>
      <c r="C61" s="52">
        <v>1089</v>
      </c>
      <c r="D61" s="51" t="s">
        <v>144</v>
      </c>
      <c r="E61" s="56" t="s">
        <v>171</v>
      </c>
      <c r="F61" s="69">
        <v>0</v>
      </c>
      <c r="G61" s="69">
        <v>3817978343</v>
      </c>
      <c r="H61" s="189"/>
      <c r="I61" s="204" t="s">
        <v>13</v>
      </c>
      <c r="J61" s="188" t="s">
        <v>13</v>
      </c>
      <c r="K61" s="189"/>
      <c r="L61" s="205" t="s">
        <v>13</v>
      </c>
      <c r="M61" s="204"/>
      <c r="N61" s="188"/>
      <c r="O61" s="189"/>
      <c r="P61" s="78" t="s">
        <v>246</v>
      </c>
      <c r="Q61" s="75" t="s">
        <v>247</v>
      </c>
      <c r="R61" s="79" t="s">
        <v>248</v>
      </c>
      <c r="S61" s="75" t="s">
        <v>306</v>
      </c>
      <c r="T61" s="174"/>
    </row>
    <row r="62" spans="1:20" ht="38.25">
      <c r="A62" s="52">
        <v>60</v>
      </c>
      <c r="B62" s="52">
        <v>646</v>
      </c>
      <c r="C62" s="52">
        <v>860</v>
      </c>
      <c r="D62" s="51" t="s">
        <v>119</v>
      </c>
      <c r="E62" s="56" t="s">
        <v>120</v>
      </c>
      <c r="F62" s="69">
        <v>0</v>
      </c>
      <c r="G62" s="69">
        <v>327780768701</v>
      </c>
      <c r="H62" s="189">
        <f>G62+G63-F62-F63</f>
        <v>325764009801</v>
      </c>
      <c r="I62" s="204">
        <v>1178698.6200000001</v>
      </c>
      <c r="J62" s="188">
        <v>263222</v>
      </c>
      <c r="K62" s="189">
        <f>I62*J62</f>
        <v>310259408153.64001</v>
      </c>
      <c r="L62" s="205">
        <f>K62-H62</f>
        <v>-15504601647.359985</v>
      </c>
      <c r="M62" s="204">
        <v>1376130.64</v>
      </c>
      <c r="N62" s="188">
        <v>238326</v>
      </c>
      <c r="O62" s="189">
        <f>N62*M62</f>
        <v>327967710908.63995</v>
      </c>
      <c r="P62" s="78" t="s">
        <v>246</v>
      </c>
      <c r="Q62" s="75" t="s">
        <v>247</v>
      </c>
      <c r="R62" s="79" t="s">
        <v>249</v>
      </c>
      <c r="S62" s="75" t="s">
        <v>389</v>
      </c>
      <c r="T62" s="174">
        <f>H62/I62</f>
        <v>276375.99999989819</v>
      </c>
    </row>
    <row r="63" spans="1:20" ht="25.5">
      <c r="A63" s="52">
        <v>61</v>
      </c>
      <c r="B63" s="52">
        <v>1364</v>
      </c>
      <c r="C63" s="52">
        <v>1089</v>
      </c>
      <c r="D63" s="51" t="s">
        <v>144</v>
      </c>
      <c r="E63" s="56" t="s">
        <v>172</v>
      </c>
      <c r="F63" s="69">
        <v>2016758900</v>
      </c>
      <c r="G63" s="69">
        <v>0</v>
      </c>
      <c r="H63" s="189"/>
      <c r="I63" s="204" t="s">
        <v>13</v>
      </c>
      <c r="J63" s="188" t="s">
        <v>13</v>
      </c>
      <c r="K63" s="189"/>
      <c r="L63" s="205" t="s">
        <v>13</v>
      </c>
      <c r="M63" s="204"/>
      <c r="N63" s="188"/>
      <c r="O63" s="189"/>
      <c r="P63" s="78"/>
      <c r="R63" s="79" t="s">
        <v>248</v>
      </c>
      <c r="S63" s="75" t="s">
        <v>307</v>
      </c>
      <c r="T63" s="174"/>
    </row>
    <row r="64" spans="1:20" ht="25.5">
      <c r="A64" s="52">
        <v>62</v>
      </c>
      <c r="B64" s="52">
        <v>647</v>
      </c>
      <c r="C64" s="52">
        <v>862</v>
      </c>
      <c r="D64" s="51" t="s">
        <v>119</v>
      </c>
      <c r="E64" s="56" t="s">
        <v>121</v>
      </c>
      <c r="F64" s="69">
        <v>0</v>
      </c>
      <c r="G64" s="69">
        <v>83268813993</v>
      </c>
      <c r="H64" s="189">
        <f>G64+G65-F64-F65</f>
        <v>82756481734</v>
      </c>
      <c r="I64" s="204">
        <v>299434.40000000002</v>
      </c>
      <c r="J64" s="188">
        <v>263222</v>
      </c>
      <c r="K64" s="189">
        <f>I64*J64</f>
        <v>78817721636.800003</v>
      </c>
      <c r="L64" s="205">
        <f>K64-H64</f>
        <v>-3938760097.1999969</v>
      </c>
      <c r="M64" s="204">
        <v>349589.66</v>
      </c>
      <c r="N64" s="188">
        <v>238326</v>
      </c>
      <c r="O64" s="189">
        <f>N64*M64</f>
        <v>83316305309.159988</v>
      </c>
      <c r="P64" s="78" t="s">
        <v>246</v>
      </c>
      <c r="Q64" s="75" t="s">
        <v>247</v>
      </c>
      <c r="R64" s="79" t="s">
        <v>251</v>
      </c>
      <c r="S64" s="75" t="s">
        <v>388</v>
      </c>
      <c r="T64" s="174">
        <f>H64/I64</f>
        <v>276375.99999866413</v>
      </c>
    </row>
    <row r="65" spans="1:20" ht="25.5">
      <c r="A65" s="52">
        <v>63</v>
      </c>
      <c r="B65" s="52">
        <v>1364</v>
      </c>
      <c r="C65" s="52">
        <v>1089</v>
      </c>
      <c r="D65" s="51" t="s">
        <v>144</v>
      </c>
      <c r="E65" s="56" t="s">
        <v>173</v>
      </c>
      <c r="F65" s="69">
        <v>512332259</v>
      </c>
      <c r="G65" s="69">
        <v>0</v>
      </c>
      <c r="H65" s="189"/>
      <c r="I65" s="204" t="s">
        <v>13</v>
      </c>
      <c r="J65" s="188" t="s">
        <v>13</v>
      </c>
      <c r="K65" s="189"/>
      <c r="L65" s="205" t="s">
        <v>13</v>
      </c>
      <c r="M65" s="204"/>
      <c r="N65" s="188"/>
      <c r="O65" s="189"/>
      <c r="P65" s="78"/>
      <c r="R65" s="79" t="s">
        <v>248</v>
      </c>
      <c r="S65" s="75" t="s">
        <v>308</v>
      </c>
      <c r="T65" s="174"/>
    </row>
    <row r="66" spans="1:20" ht="25.5">
      <c r="A66" s="52">
        <v>64</v>
      </c>
      <c r="B66" s="52">
        <v>648</v>
      </c>
      <c r="C66" s="52">
        <v>866</v>
      </c>
      <c r="D66" s="51" t="s">
        <v>119</v>
      </c>
      <c r="E66" s="56" t="s">
        <v>122</v>
      </c>
      <c r="F66" s="69">
        <v>0</v>
      </c>
      <c r="G66" s="69">
        <v>89349736860</v>
      </c>
      <c r="H66" s="189">
        <f>G66+G67-F66-F67</f>
        <v>88799990199</v>
      </c>
      <c r="I66" s="204">
        <v>321301.38</v>
      </c>
      <c r="J66" s="188">
        <v>263222</v>
      </c>
      <c r="K66" s="189">
        <f>I66*J66</f>
        <v>84573591846.360001</v>
      </c>
      <c r="L66" s="205">
        <f>K66-H66</f>
        <v>-4226398352.6399994</v>
      </c>
      <c r="M66" s="204">
        <v>375119.35999999999</v>
      </c>
      <c r="N66" s="188">
        <v>238326</v>
      </c>
      <c r="O66" s="189">
        <f>N66*M66</f>
        <v>89400696591.360001</v>
      </c>
      <c r="P66" s="78" t="s">
        <v>246</v>
      </c>
      <c r="Q66" s="75" t="s">
        <v>247</v>
      </c>
      <c r="R66" s="79" t="s">
        <v>254</v>
      </c>
      <c r="S66" s="75" t="s">
        <v>367</v>
      </c>
      <c r="T66" s="174">
        <f>H66/I66</f>
        <v>276376.00000037346</v>
      </c>
    </row>
    <row r="67" spans="1:20" ht="25.5">
      <c r="A67" s="52">
        <v>65</v>
      </c>
      <c r="B67" s="52">
        <v>1364</v>
      </c>
      <c r="C67" s="52">
        <v>1089</v>
      </c>
      <c r="D67" s="51" t="s">
        <v>144</v>
      </c>
      <c r="E67" s="56" t="s">
        <v>174</v>
      </c>
      <c r="F67" s="69">
        <v>549746661</v>
      </c>
      <c r="G67" s="69">
        <v>0</v>
      </c>
      <c r="H67" s="189"/>
      <c r="I67" s="204" t="s">
        <v>13</v>
      </c>
      <c r="J67" s="188" t="s">
        <v>13</v>
      </c>
      <c r="K67" s="189"/>
      <c r="L67" s="205" t="s">
        <v>13</v>
      </c>
      <c r="M67" s="204"/>
      <c r="N67" s="188"/>
      <c r="O67" s="189"/>
      <c r="P67" s="78"/>
      <c r="R67" s="79" t="s">
        <v>248</v>
      </c>
      <c r="S67" s="75" t="s">
        <v>309</v>
      </c>
      <c r="T67" s="174"/>
    </row>
    <row r="68" spans="1:20" ht="25.5">
      <c r="A68" s="52">
        <v>66</v>
      </c>
      <c r="B68" s="52">
        <v>649</v>
      </c>
      <c r="C68" s="52">
        <v>867</v>
      </c>
      <c r="D68" s="51" t="s">
        <v>119</v>
      </c>
      <c r="E68" s="56" t="s">
        <v>123</v>
      </c>
      <c r="F68" s="69">
        <v>0</v>
      </c>
      <c r="G68" s="69">
        <v>145088786018</v>
      </c>
      <c r="H68" s="189">
        <f>G68+G69-F68-F69</f>
        <v>144196090880</v>
      </c>
      <c r="I68" s="204">
        <v>521738.83</v>
      </c>
      <c r="J68" s="188">
        <v>263222</v>
      </c>
      <c r="K68" s="189">
        <f>I68*J68</f>
        <v>137333138310.26001</v>
      </c>
      <c r="L68" s="205">
        <f>K68-H68</f>
        <v>-6862952569.7399902</v>
      </c>
      <c r="M68" s="204">
        <v>609130.07999999996</v>
      </c>
      <c r="N68" s="188">
        <v>238326</v>
      </c>
      <c r="O68" s="189">
        <f>N68*M68</f>
        <v>145171535446.07999</v>
      </c>
      <c r="P68" s="78" t="s">
        <v>246</v>
      </c>
      <c r="Q68" s="75" t="s">
        <v>247</v>
      </c>
      <c r="R68" s="79" t="s">
        <v>252</v>
      </c>
      <c r="S68" s="75" t="s">
        <v>387</v>
      </c>
      <c r="T68" s="174">
        <f>H68/I68</f>
        <v>276375.99999984668</v>
      </c>
    </row>
    <row r="69" spans="1:20" ht="25.5">
      <c r="A69" s="52">
        <v>67</v>
      </c>
      <c r="B69" s="52">
        <v>1364</v>
      </c>
      <c r="C69" s="52">
        <v>1089</v>
      </c>
      <c r="D69" s="51" t="s">
        <v>144</v>
      </c>
      <c r="E69" s="56" t="s">
        <v>175</v>
      </c>
      <c r="F69" s="69">
        <v>892695138</v>
      </c>
      <c r="G69" s="69">
        <v>0</v>
      </c>
      <c r="H69" s="189"/>
      <c r="I69" s="204" t="s">
        <v>13</v>
      </c>
      <c r="J69" s="188" t="s">
        <v>13</v>
      </c>
      <c r="K69" s="189"/>
      <c r="L69" s="205" t="s">
        <v>13</v>
      </c>
      <c r="M69" s="204"/>
      <c r="N69" s="188"/>
      <c r="O69" s="189"/>
      <c r="P69" s="78"/>
      <c r="R69" s="79" t="s">
        <v>248</v>
      </c>
      <c r="S69" s="75" t="s">
        <v>310</v>
      </c>
      <c r="T69" s="174"/>
    </row>
    <row r="70" spans="1:20" ht="38.25">
      <c r="A70" s="52">
        <v>68</v>
      </c>
      <c r="B70" s="52">
        <v>650</v>
      </c>
      <c r="C70" s="52">
        <v>865</v>
      </c>
      <c r="D70" s="51" t="s">
        <v>119</v>
      </c>
      <c r="E70" s="56" t="s">
        <v>124</v>
      </c>
      <c r="F70" s="69">
        <v>0</v>
      </c>
      <c r="G70" s="69">
        <v>435804042050</v>
      </c>
      <c r="H70" s="189">
        <f>G70+G71-F70-F71</f>
        <v>433122648400</v>
      </c>
      <c r="I70" s="204">
        <v>1567150</v>
      </c>
      <c r="J70" s="188">
        <v>263222</v>
      </c>
      <c r="K70" s="189">
        <f>I70*J70</f>
        <v>412508357300</v>
      </c>
      <c r="L70" s="205">
        <f>K70-H70</f>
        <v>-20614291100</v>
      </c>
      <c r="M70" s="204">
        <v>1829647.62</v>
      </c>
      <c r="N70" s="188">
        <v>238326</v>
      </c>
      <c r="O70" s="189">
        <f>N70*M70</f>
        <v>436052598684.12006</v>
      </c>
      <c r="P70" s="78" t="s">
        <v>246</v>
      </c>
      <c r="Q70" s="75" t="s">
        <v>247</v>
      </c>
      <c r="R70" s="79" t="s">
        <v>249</v>
      </c>
      <c r="S70" s="75" t="s">
        <v>368</v>
      </c>
      <c r="T70" s="174">
        <f>H70/I70</f>
        <v>276376</v>
      </c>
    </row>
    <row r="71" spans="1:20" ht="25.5">
      <c r="A71" s="52">
        <v>69</v>
      </c>
      <c r="B71" s="52">
        <v>1364</v>
      </c>
      <c r="C71" s="52">
        <v>1089</v>
      </c>
      <c r="D71" s="51" t="s">
        <v>144</v>
      </c>
      <c r="E71" s="56" t="s">
        <v>176</v>
      </c>
      <c r="F71" s="69">
        <v>2681393650</v>
      </c>
      <c r="G71" s="69">
        <v>0</v>
      </c>
      <c r="H71" s="189"/>
      <c r="I71" s="204" t="s">
        <v>13</v>
      </c>
      <c r="J71" s="188" t="s">
        <v>13</v>
      </c>
      <c r="K71" s="189"/>
      <c r="L71" s="205" t="s">
        <v>13</v>
      </c>
      <c r="M71" s="204"/>
      <c r="N71" s="188"/>
      <c r="O71" s="189"/>
      <c r="P71" s="78"/>
      <c r="R71" s="79" t="s">
        <v>248</v>
      </c>
      <c r="S71" s="75" t="s">
        <v>311</v>
      </c>
      <c r="T71" s="174"/>
    </row>
    <row r="72" spans="1:20" ht="38.25">
      <c r="A72" s="52">
        <v>70</v>
      </c>
      <c r="B72" s="52">
        <v>651</v>
      </c>
      <c r="C72" s="52">
        <v>868</v>
      </c>
      <c r="D72" s="51" t="s">
        <v>119</v>
      </c>
      <c r="E72" s="56" t="s">
        <v>125</v>
      </c>
      <c r="F72" s="69">
        <v>0</v>
      </c>
      <c r="G72" s="69">
        <v>62101081831</v>
      </c>
      <c r="H72" s="189">
        <f>G72+G73-F72-F73</f>
        <v>61718989353</v>
      </c>
      <c r="I72" s="204">
        <v>223315.3</v>
      </c>
      <c r="J72" s="188">
        <v>263222</v>
      </c>
      <c r="K72" s="189">
        <f>I72*J72</f>
        <v>58781499896.599998</v>
      </c>
      <c r="L72" s="205">
        <f>K72-H72</f>
        <v>-2937489456.4000015</v>
      </c>
      <c r="M72" s="204">
        <v>260720.61</v>
      </c>
      <c r="N72" s="188">
        <v>238326</v>
      </c>
      <c r="O72" s="189">
        <f>N72*M72</f>
        <v>62136500098.859993</v>
      </c>
      <c r="P72" s="78" t="s">
        <v>246</v>
      </c>
      <c r="Q72" s="75" t="s">
        <v>247</v>
      </c>
      <c r="R72" s="79" t="s">
        <v>249</v>
      </c>
      <c r="S72" s="75" t="s">
        <v>369</v>
      </c>
      <c r="T72" s="174">
        <f>H72/I72</f>
        <v>276376.00000089558</v>
      </c>
    </row>
    <row r="73" spans="1:20" ht="25.5">
      <c r="A73" s="52">
        <v>71</v>
      </c>
      <c r="B73" s="52">
        <v>1364</v>
      </c>
      <c r="C73" s="52">
        <v>1089</v>
      </c>
      <c r="D73" s="51" t="s">
        <v>144</v>
      </c>
      <c r="E73" s="56" t="s">
        <v>177</v>
      </c>
      <c r="F73" s="69">
        <v>382092478</v>
      </c>
      <c r="G73" s="69">
        <v>0</v>
      </c>
      <c r="H73" s="189"/>
      <c r="I73" s="204" t="s">
        <v>13</v>
      </c>
      <c r="J73" s="188" t="s">
        <v>13</v>
      </c>
      <c r="K73" s="189"/>
      <c r="L73" s="205" t="s">
        <v>13</v>
      </c>
      <c r="M73" s="204"/>
      <c r="N73" s="188"/>
      <c r="O73" s="189"/>
      <c r="P73" s="78"/>
      <c r="R73" s="79" t="s">
        <v>248</v>
      </c>
      <c r="S73" s="75" t="s">
        <v>312</v>
      </c>
      <c r="T73" s="174"/>
    </row>
    <row r="74" spans="1:20" ht="25.5">
      <c r="A74" s="52">
        <v>72</v>
      </c>
      <c r="B74" s="52">
        <v>652</v>
      </c>
      <c r="C74" s="52">
        <v>870</v>
      </c>
      <c r="D74" s="51" t="s">
        <v>119</v>
      </c>
      <c r="E74" s="56" t="s">
        <v>126</v>
      </c>
      <c r="F74" s="69">
        <v>0</v>
      </c>
      <c r="G74" s="69">
        <v>84408175364</v>
      </c>
      <c r="H74" s="189">
        <f>G74+G75-F74-F75</f>
        <v>83888832899</v>
      </c>
      <c r="I74" s="204">
        <v>303531.53999999998</v>
      </c>
      <c r="J74" s="188">
        <v>263222</v>
      </c>
      <c r="K74" s="189">
        <f>I74*J74</f>
        <v>79896179021.87999</v>
      </c>
      <c r="L74" s="205">
        <f>K74-H74</f>
        <v>-3992653877.1200104</v>
      </c>
      <c r="M74" s="204">
        <v>354373.07</v>
      </c>
      <c r="N74" s="188">
        <v>238326</v>
      </c>
      <c r="O74" s="189">
        <f>N74*M74</f>
        <v>84456316280.820007</v>
      </c>
      <c r="P74" s="78" t="s">
        <v>246</v>
      </c>
      <c r="Q74" s="75" t="s">
        <v>247</v>
      </c>
      <c r="R74" s="79" t="s">
        <v>256</v>
      </c>
      <c r="S74" s="75" t="s">
        <v>370</v>
      </c>
      <c r="T74" s="174">
        <f>H74/I74</f>
        <v>276375.99999986822</v>
      </c>
    </row>
    <row r="75" spans="1:20" ht="25.5">
      <c r="A75" s="52">
        <v>73</v>
      </c>
      <c r="B75" s="52">
        <v>1364</v>
      </c>
      <c r="C75" s="52">
        <v>1089</v>
      </c>
      <c r="D75" s="51" t="s">
        <v>144</v>
      </c>
      <c r="E75" s="56" t="s">
        <v>178</v>
      </c>
      <c r="F75" s="69">
        <v>519342465</v>
      </c>
      <c r="G75" s="69">
        <v>0</v>
      </c>
      <c r="H75" s="189"/>
      <c r="I75" s="204" t="s">
        <v>13</v>
      </c>
      <c r="J75" s="188" t="s">
        <v>13</v>
      </c>
      <c r="K75" s="189"/>
      <c r="L75" s="205" t="s">
        <v>13</v>
      </c>
      <c r="M75" s="204"/>
      <c r="N75" s="188"/>
      <c r="O75" s="189"/>
      <c r="P75" s="78"/>
      <c r="R75" s="79" t="s">
        <v>248</v>
      </c>
      <c r="S75" s="75" t="s">
        <v>313</v>
      </c>
      <c r="T75" s="174"/>
    </row>
    <row r="76" spans="1:20" ht="25.5">
      <c r="A76" s="52">
        <v>74</v>
      </c>
      <c r="B76" s="52">
        <v>653</v>
      </c>
      <c r="C76" s="52">
        <v>875</v>
      </c>
      <c r="D76" s="51" t="s">
        <v>119</v>
      </c>
      <c r="E76" s="56" t="s">
        <v>127</v>
      </c>
      <c r="F76" s="69">
        <v>0</v>
      </c>
      <c r="G76" s="69">
        <v>158439926425</v>
      </c>
      <c r="H76" s="189">
        <f>G76+G77-F76-F77</f>
        <v>157465085048</v>
      </c>
      <c r="I76" s="204">
        <v>569749.49</v>
      </c>
      <c r="J76" s="188">
        <v>263222</v>
      </c>
      <c r="K76" s="189">
        <f>I76*J76</f>
        <v>149970600256.78</v>
      </c>
      <c r="L76" s="205">
        <f>K76-H76</f>
        <v>-7494484791.2200012</v>
      </c>
      <c r="M76" s="204">
        <v>665182.53</v>
      </c>
      <c r="N76" s="188">
        <v>238326</v>
      </c>
      <c r="O76" s="189">
        <f>N76*M76</f>
        <v>158530291644.78</v>
      </c>
      <c r="P76" s="78" t="s">
        <v>246</v>
      </c>
      <c r="Q76" s="75" t="s">
        <v>247</v>
      </c>
      <c r="R76" s="79" t="s">
        <v>249</v>
      </c>
      <c r="S76" s="75" t="s">
        <v>386</v>
      </c>
      <c r="T76" s="174">
        <f>H76/I76</f>
        <v>276375.99999957875</v>
      </c>
    </row>
    <row r="77" spans="1:20" ht="25.5">
      <c r="A77" s="52">
        <v>75</v>
      </c>
      <c r="B77" s="52">
        <v>1364</v>
      </c>
      <c r="C77" s="52">
        <v>1089</v>
      </c>
      <c r="D77" s="51" t="s">
        <v>144</v>
      </c>
      <c r="E77" s="56" t="s">
        <v>179</v>
      </c>
      <c r="F77" s="69">
        <v>974841377</v>
      </c>
      <c r="G77" s="69">
        <v>0</v>
      </c>
      <c r="H77" s="189"/>
      <c r="I77" s="204" t="s">
        <v>13</v>
      </c>
      <c r="J77" s="188" t="s">
        <v>13</v>
      </c>
      <c r="K77" s="189"/>
      <c r="L77" s="205" t="s">
        <v>13</v>
      </c>
      <c r="M77" s="204"/>
      <c r="N77" s="188"/>
      <c r="O77" s="189"/>
      <c r="P77" s="78"/>
      <c r="R77" s="79" t="s">
        <v>248</v>
      </c>
      <c r="S77" s="75" t="s">
        <v>314</v>
      </c>
      <c r="T77" s="174"/>
    </row>
    <row r="78" spans="1:20" ht="25.5">
      <c r="A78" s="52">
        <v>76</v>
      </c>
      <c r="B78" s="52">
        <v>836</v>
      </c>
      <c r="C78" s="52">
        <v>861</v>
      </c>
      <c r="D78" s="51" t="s">
        <v>128</v>
      </c>
      <c r="E78" s="56" t="s">
        <v>129</v>
      </c>
      <c r="F78" s="69">
        <v>0</v>
      </c>
      <c r="G78" s="69">
        <v>45531720240</v>
      </c>
      <c r="H78" s="189">
        <f>G78+G79-F78-F79</f>
        <v>42352123561</v>
      </c>
      <c r="I78" s="204">
        <v>153240.95999999999</v>
      </c>
      <c r="J78" s="188">
        <v>263222</v>
      </c>
      <c r="K78" s="189">
        <f>I78*J78</f>
        <v>40336391973.119995</v>
      </c>
      <c r="L78" s="205">
        <f>K78-H78</f>
        <v>-2015731587.8800049</v>
      </c>
      <c r="M78" s="204">
        <v>181391.32</v>
      </c>
      <c r="N78" s="188">
        <v>238326</v>
      </c>
      <c r="O78" s="189">
        <f>N78*M78</f>
        <v>43230267730.32</v>
      </c>
      <c r="P78" s="78" t="s">
        <v>246</v>
      </c>
      <c r="Q78" s="75" t="s">
        <v>247</v>
      </c>
      <c r="R78" s="79" t="s">
        <v>255</v>
      </c>
      <c r="S78" s="75" t="s">
        <v>371</v>
      </c>
      <c r="T78" s="174">
        <f>H78/I78</f>
        <v>276376.00000026106</v>
      </c>
    </row>
    <row r="79" spans="1:20" ht="25.5">
      <c r="A79" s="52">
        <v>77</v>
      </c>
      <c r="B79" s="52">
        <v>1364</v>
      </c>
      <c r="C79" s="52">
        <v>1089</v>
      </c>
      <c r="D79" s="51" t="s">
        <v>144</v>
      </c>
      <c r="E79" s="56" t="s">
        <v>180</v>
      </c>
      <c r="F79" s="69">
        <v>3179596679</v>
      </c>
      <c r="G79" s="69">
        <v>0</v>
      </c>
      <c r="H79" s="189"/>
      <c r="I79" s="204" t="s">
        <v>13</v>
      </c>
      <c r="J79" s="188" t="s">
        <v>13</v>
      </c>
      <c r="K79" s="189"/>
      <c r="L79" s="205" t="s">
        <v>13</v>
      </c>
      <c r="M79" s="204"/>
      <c r="N79" s="188"/>
      <c r="O79" s="189"/>
      <c r="P79" s="78"/>
      <c r="R79" s="79" t="s">
        <v>248</v>
      </c>
      <c r="S79" s="75" t="s">
        <v>315</v>
      </c>
      <c r="T79" s="174"/>
    </row>
    <row r="80" spans="1:20" ht="38.25">
      <c r="A80" s="52">
        <v>78</v>
      </c>
      <c r="B80" s="52">
        <v>837</v>
      </c>
      <c r="C80" s="52">
        <v>864</v>
      </c>
      <c r="D80" s="51" t="s">
        <v>128</v>
      </c>
      <c r="E80" s="56" t="s">
        <v>130</v>
      </c>
      <c r="F80" s="69">
        <v>0</v>
      </c>
      <c r="G80" s="69">
        <v>158977224477</v>
      </c>
      <c r="H80" s="189">
        <f>G80+G81-F80-F81</f>
        <v>147875437584</v>
      </c>
      <c r="I80" s="204">
        <v>535051.66</v>
      </c>
      <c r="J80" s="188">
        <v>263222</v>
      </c>
      <c r="K80" s="189">
        <f>I80*J80</f>
        <v>140837368048.52002</v>
      </c>
      <c r="L80" s="205">
        <f>K80-H80</f>
        <v>-7038069535.4799805</v>
      </c>
      <c r="M80" s="204">
        <v>633340.65</v>
      </c>
      <c r="N80" s="188">
        <v>238326</v>
      </c>
      <c r="O80" s="189">
        <f>N80*M80</f>
        <v>150941543751.89999</v>
      </c>
      <c r="P80" s="78" t="s">
        <v>246</v>
      </c>
      <c r="Q80" s="75" t="s">
        <v>247</v>
      </c>
      <c r="R80" s="79" t="s">
        <v>249</v>
      </c>
      <c r="S80" s="75" t="s">
        <v>385</v>
      </c>
      <c r="T80" s="174">
        <f>H80/I80</f>
        <v>276375.99999970093</v>
      </c>
    </row>
    <row r="81" spans="1:20" ht="25.5">
      <c r="A81" s="52">
        <v>79</v>
      </c>
      <c r="B81" s="52">
        <v>1364</v>
      </c>
      <c r="C81" s="52">
        <v>1089</v>
      </c>
      <c r="D81" s="51" t="s">
        <v>144</v>
      </c>
      <c r="E81" s="56" t="s">
        <v>181</v>
      </c>
      <c r="F81" s="69">
        <v>11101786893</v>
      </c>
      <c r="G81" s="69">
        <v>0</v>
      </c>
      <c r="H81" s="189"/>
      <c r="I81" s="204" t="s">
        <v>13</v>
      </c>
      <c r="J81" s="188" t="s">
        <v>13</v>
      </c>
      <c r="K81" s="189"/>
      <c r="L81" s="205" t="s">
        <v>13</v>
      </c>
      <c r="M81" s="204"/>
      <c r="N81" s="188"/>
      <c r="O81" s="189"/>
      <c r="P81" s="78"/>
      <c r="R81" s="79" t="s">
        <v>248</v>
      </c>
      <c r="S81" s="75" t="s">
        <v>316</v>
      </c>
      <c r="T81" s="174"/>
    </row>
    <row r="82" spans="1:20" ht="25.5">
      <c r="A82" s="52">
        <v>80</v>
      </c>
      <c r="B82" s="52">
        <v>839</v>
      </c>
      <c r="C82" s="52">
        <v>874</v>
      </c>
      <c r="D82" s="51" t="s">
        <v>128</v>
      </c>
      <c r="E82" s="56" t="s">
        <v>131</v>
      </c>
      <c r="F82" s="69">
        <v>0</v>
      </c>
      <c r="G82" s="69">
        <v>171683448265</v>
      </c>
      <c r="H82" s="189">
        <f>G82+G83-F82-F83</f>
        <v>159694353211</v>
      </c>
      <c r="I82" s="204">
        <v>577815.56000000006</v>
      </c>
      <c r="J82" s="188">
        <v>263222</v>
      </c>
      <c r="K82" s="189">
        <f>I82*J82</f>
        <v>152093767334.32001</v>
      </c>
      <c r="L82" s="205">
        <f>K82-H82</f>
        <v>-7600585876.6799927</v>
      </c>
      <c r="M82" s="204">
        <v>683960.28</v>
      </c>
      <c r="N82" s="188">
        <v>238326</v>
      </c>
      <c r="O82" s="189">
        <f>N82*M82</f>
        <v>163005517691.28</v>
      </c>
      <c r="P82" s="78" t="s">
        <v>246</v>
      </c>
      <c r="Q82" s="75" t="s">
        <v>247</v>
      </c>
      <c r="R82" s="79" t="s">
        <v>249</v>
      </c>
      <c r="S82" s="75" t="s">
        <v>400</v>
      </c>
      <c r="T82" s="174">
        <f>H82/I82</f>
        <v>276376.00000076147</v>
      </c>
    </row>
    <row r="83" spans="1:20" ht="25.5">
      <c r="A83" s="52">
        <v>81</v>
      </c>
      <c r="B83" s="52">
        <v>1364</v>
      </c>
      <c r="C83" s="52">
        <v>1089</v>
      </c>
      <c r="D83" s="51" t="s">
        <v>144</v>
      </c>
      <c r="E83" s="56" t="s">
        <v>182</v>
      </c>
      <c r="F83" s="69">
        <v>11989095054</v>
      </c>
      <c r="G83" s="69">
        <v>0</v>
      </c>
      <c r="H83" s="189"/>
      <c r="I83" s="204" t="s">
        <v>13</v>
      </c>
      <c r="J83" s="188" t="s">
        <v>13</v>
      </c>
      <c r="K83" s="189"/>
      <c r="L83" s="205" t="s">
        <v>13</v>
      </c>
      <c r="M83" s="204"/>
      <c r="N83" s="188"/>
      <c r="O83" s="189"/>
      <c r="P83" s="78"/>
      <c r="R83" s="79" t="s">
        <v>248</v>
      </c>
      <c r="S83" s="75" t="s">
        <v>314</v>
      </c>
      <c r="T83" s="174"/>
    </row>
    <row r="84" spans="1:20" ht="25.5">
      <c r="A84" s="52">
        <v>82</v>
      </c>
      <c r="B84" s="52">
        <v>841</v>
      </c>
      <c r="C84" s="52">
        <v>903</v>
      </c>
      <c r="D84" s="51" t="s">
        <v>128</v>
      </c>
      <c r="E84" s="56" t="s">
        <v>132</v>
      </c>
      <c r="F84" s="69">
        <v>0</v>
      </c>
      <c r="G84" s="69">
        <v>133556201875</v>
      </c>
      <c r="H84" s="189">
        <f>G84+G85-F84-F85</f>
        <v>124229630120</v>
      </c>
      <c r="I84" s="204">
        <v>449495</v>
      </c>
      <c r="J84" s="188">
        <v>263222</v>
      </c>
      <c r="K84" s="189">
        <f>I84*J84</f>
        <v>118316972890</v>
      </c>
      <c r="L84" s="205">
        <f>K84-H84</f>
        <v>-5912657230</v>
      </c>
      <c r="M84" s="204">
        <v>532067.23</v>
      </c>
      <c r="N84" s="188">
        <v>238326</v>
      </c>
      <c r="O84" s="189">
        <f>N84*M84</f>
        <v>126805454656.98</v>
      </c>
      <c r="P84" s="78" t="s">
        <v>246</v>
      </c>
      <c r="Q84" s="75" t="s">
        <v>247</v>
      </c>
      <c r="R84" s="79" t="s">
        <v>258</v>
      </c>
      <c r="S84" s="75" t="s">
        <v>416</v>
      </c>
      <c r="T84" s="174">
        <f>H84/I84</f>
        <v>276376</v>
      </c>
    </row>
    <row r="85" spans="1:20" ht="25.5">
      <c r="A85" s="52">
        <v>83</v>
      </c>
      <c r="B85" s="52">
        <v>1364</v>
      </c>
      <c r="C85" s="52">
        <v>1089</v>
      </c>
      <c r="D85" s="51" t="s">
        <v>144</v>
      </c>
      <c r="E85" s="56" t="s">
        <v>183</v>
      </c>
      <c r="F85" s="69">
        <v>9326571755</v>
      </c>
      <c r="G85" s="69">
        <v>0</v>
      </c>
      <c r="H85" s="189"/>
      <c r="I85" s="204" t="s">
        <v>13</v>
      </c>
      <c r="J85" s="188" t="s">
        <v>13</v>
      </c>
      <c r="K85" s="189"/>
      <c r="L85" s="205" t="s">
        <v>13</v>
      </c>
      <c r="M85" s="204"/>
      <c r="N85" s="188"/>
      <c r="O85" s="189"/>
      <c r="P85" s="78"/>
      <c r="R85" s="79" t="s">
        <v>248</v>
      </c>
      <c r="S85" s="75" t="s">
        <v>278</v>
      </c>
      <c r="T85" s="174"/>
    </row>
    <row r="86" spans="1:20" ht="25.5">
      <c r="A86" s="52">
        <v>84</v>
      </c>
      <c r="B86" s="52">
        <v>844</v>
      </c>
      <c r="C86" s="52">
        <v>1080</v>
      </c>
      <c r="D86" s="51" t="s">
        <v>128</v>
      </c>
      <c r="E86" s="56" t="s">
        <v>133</v>
      </c>
      <c r="F86" s="69">
        <v>0</v>
      </c>
      <c r="G86" s="69">
        <v>282313933798</v>
      </c>
      <c r="H86" s="189">
        <f>G86+G87-F86-F87</f>
        <v>262599228498</v>
      </c>
      <c r="I86" s="204">
        <v>950152.07</v>
      </c>
      <c r="J86" s="188">
        <v>263222</v>
      </c>
      <c r="K86" s="189">
        <f>I86*J86</f>
        <v>250100928169.53998</v>
      </c>
      <c r="L86" s="205">
        <f>K86-H86</f>
        <v>-12498300328.460022</v>
      </c>
      <c r="M86" s="204">
        <v>1124695.01</v>
      </c>
      <c r="N86" s="188">
        <v>238326</v>
      </c>
      <c r="O86" s="189">
        <f>N86*M86</f>
        <v>268044062953.26001</v>
      </c>
      <c r="P86" s="78" t="s">
        <v>246</v>
      </c>
      <c r="Q86" s="75" t="s">
        <v>247</v>
      </c>
      <c r="R86" s="79" t="s">
        <v>249</v>
      </c>
      <c r="S86" s="75" t="s">
        <v>384</v>
      </c>
      <c r="T86" s="174">
        <f>H86/I86</f>
        <v>276375.99999966321</v>
      </c>
    </row>
    <row r="87" spans="1:20" ht="25.5">
      <c r="A87" s="52">
        <v>85</v>
      </c>
      <c r="B87" s="52">
        <v>1364</v>
      </c>
      <c r="C87" s="52">
        <v>1089</v>
      </c>
      <c r="D87" s="51" t="s">
        <v>144</v>
      </c>
      <c r="E87" s="56" t="s">
        <v>184</v>
      </c>
      <c r="F87" s="69">
        <v>19714705300</v>
      </c>
      <c r="G87" s="69">
        <v>0</v>
      </c>
      <c r="H87" s="189"/>
      <c r="I87" s="204" t="s">
        <v>13</v>
      </c>
      <c r="J87" s="188" t="s">
        <v>13</v>
      </c>
      <c r="K87" s="189"/>
      <c r="L87" s="205" t="s">
        <v>13</v>
      </c>
      <c r="M87" s="204"/>
      <c r="N87" s="188"/>
      <c r="O87" s="189"/>
      <c r="P87" s="78"/>
      <c r="R87" s="79" t="s">
        <v>248</v>
      </c>
      <c r="S87" s="75" t="s">
        <v>420</v>
      </c>
      <c r="T87" s="174"/>
    </row>
    <row r="88" spans="1:20" ht="38.25">
      <c r="A88" s="52">
        <v>86</v>
      </c>
      <c r="B88" s="52">
        <v>845</v>
      </c>
      <c r="C88" s="52">
        <v>1081</v>
      </c>
      <c r="D88" s="51" t="s">
        <v>128</v>
      </c>
      <c r="E88" s="56" t="s">
        <v>134</v>
      </c>
      <c r="F88" s="69">
        <v>0</v>
      </c>
      <c r="G88" s="69">
        <v>12792990230</v>
      </c>
      <c r="H88" s="189">
        <f>G88+G89-F88-F89</f>
        <v>11899622946</v>
      </c>
      <c r="I88" s="204">
        <v>43055.92</v>
      </c>
      <c r="J88" s="188">
        <v>263222</v>
      </c>
      <c r="K88" s="189">
        <f>I88*J88</f>
        <v>11333265374.24</v>
      </c>
      <c r="L88" s="205">
        <f>K88-H88</f>
        <v>-566357571.76000023</v>
      </c>
      <c r="M88" s="204">
        <v>50965.29</v>
      </c>
      <c r="N88" s="188">
        <v>238326</v>
      </c>
      <c r="O88" s="189">
        <f>N88*M88</f>
        <v>12146353704.540001</v>
      </c>
      <c r="P88" s="78" t="s">
        <v>246</v>
      </c>
      <c r="Q88" s="75" t="s">
        <v>247</v>
      </c>
      <c r="R88" s="79" t="s">
        <v>249</v>
      </c>
      <c r="S88" s="75" t="s">
        <v>372</v>
      </c>
      <c r="T88" s="174">
        <f>H88/I88</f>
        <v>276376.00000185805</v>
      </c>
    </row>
    <row r="89" spans="1:20" ht="25.5">
      <c r="A89" s="52">
        <v>87</v>
      </c>
      <c r="B89" s="52">
        <v>1364</v>
      </c>
      <c r="C89" s="52">
        <v>1089</v>
      </c>
      <c r="D89" s="51" t="s">
        <v>144</v>
      </c>
      <c r="E89" s="56" t="s">
        <v>185</v>
      </c>
      <c r="F89" s="69">
        <v>893367284</v>
      </c>
      <c r="G89" s="69">
        <v>0</v>
      </c>
      <c r="H89" s="189"/>
      <c r="I89" s="204" t="s">
        <v>13</v>
      </c>
      <c r="J89" s="188" t="s">
        <v>13</v>
      </c>
      <c r="K89" s="189"/>
      <c r="L89" s="205" t="s">
        <v>13</v>
      </c>
      <c r="M89" s="204"/>
      <c r="N89" s="188"/>
      <c r="O89" s="189"/>
      <c r="P89" s="78"/>
      <c r="R89" s="79" t="s">
        <v>248</v>
      </c>
      <c r="S89" s="75" t="s">
        <v>419</v>
      </c>
      <c r="T89" s="174"/>
    </row>
    <row r="90" spans="1:20" ht="25.5">
      <c r="A90" s="52">
        <v>88</v>
      </c>
      <c r="B90" s="52">
        <v>1364</v>
      </c>
      <c r="C90" s="52">
        <v>1089</v>
      </c>
      <c r="D90" s="51" t="s">
        <v>144</v>
      </c>
      <c r="E90" s="56" t="s">
        <v>187</v>
      </c>
      <c r="F90" s="69">
        <v>0</v>
      </c>
      <c r="G90" s="69">
        <v>0</v>
      </c>
      <c r="H90" s="71">
        <v>-938039936375</v>
      </c>
      <c r="I90" s="49">
        <v>0</v>
      </c>
      <c r="J90" s="55">
        <v>0</v>
      </c>
      <c r="K90" s="69">
        <v>1075001129230</v>
      </c>
      <c r="L90" s="71">
        <v>0</v>
      </c>
      <c r="M90" s="49">
        <v>0</v>
      </c>
      <c r="N90" s="55">
        <v>0</v>
      </c>
      <c r="O90" s="69">
        <v>0</v>
      </c>
      <c r="P90" s="78"/>
      <c r="R90" s="79"/>
    </row>
    <row r="91" spans="1:20" s="85" customFormat="1">
      <c r="A91" s="90"/>
      <c r="B91" s="90"/>
      <c r="C91" s="90"/>
      <c r="D91" s="54"/>
      <c r="E91" s="91"/>
      <c r="F91" s="58">
        <f>SUM(F3:F90)</f>
        <v>145135044196</v>
      </c>
      <c r="G91" s="58">
        <f>SUM(G3:G90)</f>
        <v>11105041527612</v>
      </c>
      <c r="H91" s="68">
        <f>SUM(H3:H90)</f>
        <v>10021866547041</v>
      </c>
      <c r="I91" s="58">
        <f>SUM(I3:I90)</f>
        <v>39655782.279999994</v>
      </c>
      <c r="J91" s="58"/>
      <c r="K91" s="68">
        <f>SUM(K3:K90)</f>
        <v>11513275452536.156</v>
      </c>
      <c r="L91" s="68">
        <f>SUM(L3:L89)</f>
        <v>-521632160109.84021</v>
      </c>
      <c r="M91" s="58">
        <f>SUM(M3:M90)</f>
        <v>44305529.839999996</v>
      </c>
      <c r="N91" s="58"/>
      <c r="O91" s="68">
        <f>SUM(O3:O90)</f>
        <v>11513275452536.875</v>
      </c>
      <c r="P91" s="92">
        <f>O91-K91</f>
        <v>0.71875</v>
      </c>
      <c r="R91" s="93"/>
      <c r="T91" s="84"/>
    </row>
    <row r="92" spans="1:20" ht="25.5">
      <c r="A92" s="52">
        <v>1</v>
      </c>
      <c r="B92" s="52">
        <v>524</v>
      </c>
      <c r="C92" s="52">
        <v>585</v>
      </c>
      <c r="D92" s="51" t="s">
        <v>16</v>
      </c>
      <c r="E92" s="56" t="s">
        <v>17</v>
      </c>
      <c r="F92" s="69">
        <v>0</v>
      </c>
      <c r="G92" s="69">
        <v>88995848857</v>
      </c>
      <c r="H92" s="69">
        <f t="shared" ref="H92:H123" si="0">G92-F92</f>
        <v>88995848857</v>
      </c>
      <c r="I92" s="49">
        <v>336075.61</v>
      </c>
      <c r="J92" s="55">
        <v>263222</v>
      </c>
      <c r="K92" s="69">
        <f t="shared" ref="K92:K112" si="1">I92*J92</f>
        <v>88462494215.419998</v>
      </c>
      <c r="L92" s="71">
        <f t="shared" ref="L92:L123" si="2">K92-H92</f>
        <v>-533354641.58000183</v>
      </c>
      <c r="M92" s="49">
        <v>404684.36547216354</v>
      </c>
      <c r="N92" s="55">
        <v>238326</v>
      </c>
      <c r="O92" s="69">
        <f t="shared" ref="O92:O123" si="3">N92*M92</f>
        <v>96446806085.518845</v>
      </c>
      <c r="P92" s="78" t="s">
        <v>246</v>
      </c>
      <c r="Q92" s="75" t="s">
        <v>247</v>
      </c>
      <c r="R92" s="79" t="s">
        <v>251</v>
      </c>
      <c r="S92" s="75" t="s">
        <v>318</v>
      </c>
      <c r="T92" s="82">
        <f>H92/I92</f>
        <v>264809.00788069685</v>
      </c>
    </row>
    <row r="93" spans="1:20" ht="25.5">
      <c r="A93" s="52">
        <v>2</v>
      </c>
      <c r="B93" s="52">
        <v>525</v>
      </c>
      <c r="C93" s="52">
        <v>586</v>
      </c>
      <c r="D93" s="51" t="s">
        <v>16</v>
      </c>
      <c r="E93" s="56" t="s">
        <v>18</v>
      </c>
      <c r="F93" s="69">
        <v>0</v>
      </c>
      <c r="G93" s="69">
        <v>84597101261</v>
      </c>
      <c r="H93" s="69">
        <f t="shared" si="0"/>
        <v>84597101261</v>
      </c>
      <c r="I93" s="49">
        <v>319464.59999999998</v>
      </c>
      <c r="J93" s="55">
        <v>263222</v>
      </c>
      <c r="K93" s="69">
        <f t="shared" si="1"/>
        <v>84090110941.199997</v>
      </c>
      <c r="L93" s="71">
        <f t="shared" si="2"/>
        <v>-506990319.80000305</v>
      </c>
      <c r="M93" s="49">
        <v>384682.27117647283</v>
      </c>
      <c r="N93" s="55">
        <v>238326</v>
      </c>
      <c r="O93" s="69">
        <f t="shared" si="3"/>
        <v>91679786960.404068</v>
      </c>
      <c r="P93" s="78" t="s">
        <v>246</v>
      </c>
      <c r="Q93" s="75" t="s">
        <v>247</v>
      </c>
      <c r="R93" s="79" t="s">
        <v>261</v>
      </c>
      <c r="S93" s="75" t="s">
        <v>319</v>
      </c>
      <c r="T93" s="82">
        <f t="shared" ref="T93:T156" si="4">H93/I93</f>
        <v>264808.99999874795</v>
      </c>
    </row>
    <row r="94" spans="1:20" ht="38.25">
      <c r="A94" s="52">
        <v>3</v>
      </c>
      <c r="B94" s="52">
        <v>526</v>
      </c>
      <c r="C94" s="52">
        <v>588</v>
      </c>
      <c r="D94" s="51" t="s">
        <v>16</v>
      </c>
      <c r="E94" s="56" t="s">
        <v>19</v>
      </c>
      <c r="F94" s="69">
        <v>0</v>
      </c>
      <c r="G94" s="69">
        <v>492760162121</v>
      </c>
      <c r="H94" s="69">
        <f t="shared" si="0"/>
        <v>492760162121</v>
      </c>
      <c r="I94" s="49">
        <v>1860813.5</v>
      </c>
      <c r="J94" s="55">
        <v>263222</v>
      </c>
      <c r="K94" s="69">
        <f t="shared" si="1"/>
        <v>489807051097</v>
      </c>
      <c r="L94" s="71">
        <f t="shared" si="2"/>
        <v>-2953111024</v>
      </c>
      <c r="M94" s="49">
        <v>2240692.5944716302</v>
      </c>
      <c r="N94" s="55">
        <v>238326</v>
      </c>
      <c r="O94" s="69">
        <f t="shared" si="3"/>
        <v>534015303270.04572</v>
      </c>
      <c r="P94" s="78" t="s">
        <v>246</v>
      </c>
      <c r="Q94" s="75" t="s">
        <v>247</v>
      </c>
      <c r="R94" s="79" t="s">
        <v>259</v>
      </c>
      <c r="S94" s="75" t="s">
        <v>320</v>
      </c>
      <c r="T94" s="82">
        <f t="shared" si="4"/>
        <v>264808.99999973131</v>
      </c>
    </row>
    <row r="95" spans="1:20" ht="25.5">
      <c r="A95" s="52">
        <v>4</v>
      </c>
      <c r="B95" s="52">
        <v>527</v>
      </c>
      <c r="C95" s="52">
        <v>589</v>
      </c>
      <c r="D95" s="51" t="s">
        <v>16</v>
      </c>
      <c r="E95" s="56" t="s">
        <v>20</v>
      </c>
      <c r="F95" s="69">
        <v>0</v>
      </c>
      <c r="G95" s="69">
        <v>42275051481</v>
      </c>
      <c r="H95" s="69">
        <f t="shared" si="0"/>
        <v>42275051481</v>
      </c>
      <c r="I95" s="49">
        <v>159643.56</v>
      </c>
      <c r="J95" s="55">
        <v>263222</v>
      </c>
      <c r="K95" s="69">
        <f t="shared" si="1"/>
        <v>42021697150.32</v>
      </c>
      <c r="L95" s="71">
        <f t="shared" si="2"/>
        <v>-253354330.68000031</v>
      </c>
      <c r="M95" s="49">
        <v>192234.27960248967</v>
      </c>
      <c r="N95" s="55">
        <v>238326</v>
      </c>
      <c r="O95" s="69">
        <f t="shared" si="3"/>
        <v>45814426920.542953</v>
      </c>
      <c r="P95" s="78" t="s">
        <v>246</v>
      </c>
      <c r="Q95" s="75" t="s">
        <v>247</v>
      </c>
      <c r="R95" s="79" t="s">
        <v>252</v>
      </c>
      <c r="S95" s="75" t="s">
        <v>402</v>
      </c>
      <c r="T95" s="82">
        <f t="shared" si="4"/>
        <v>264809.00000601338</v>
      </c>
    </row>
    <row r="96" spans="1:20" ht="25.5">
      <c r="A96" s="52">
        <v>5</v>
      </c>
      <c r="B96" s="52">
        <v>528</v>
      </c>
      <c r="C96" s="52">
        <v>590</v>
      </c>
      <c r="D96" s="51" t="s">
        <v>16</v>
      </c>
      <c r="E96" s="56" t="s">
        <v>21</v>
      </c>
      <c r="F96" s="69">
        <v>0</v>
      </c>
      <c r="G96" s="69">
        <v>180825090459</v>
      </c>
      <c r="H96" s="69">
        <f t="shared" si="0"/>
        <v>180825090459</v>
      </c>
      <c r="I96" s="49">
        <v>682851</v>
      </c>
      <c r="J96" s="55">
        <v>263222</v>
      </c>
      <c r="K96" s="69">
        <f t="shared" si="1"/>
        <v>179741405922</v>
      </c>
      <c r="L96" s="71">
        <f t="shared" si="2"/>
        <v>-1083684537</v>
      </c>
      <c r="M96" s="49">
        <v>822252.8366370661</v>
      </c>
      <c r="N96" s="55">
        <v>238326</v>
      </c>
      <c r="O96" s="69">
        <f t="shared" si="3"/>
        <v>195964229544.36542</v>
      </c>
      <c r="P96" s="78" t="s">
        <v>246</v>
      </c>
      <c r="Q96" s="75" t="s">
        <v>247</v>
      </c>
      <c r="R96" s="79" t="s">
        <v>260</v>
      </c>
      <c r="S96" s="75" t="s">
        <v>321</v>
      </c>
      <c r="T96" s="82">
        <f t="shared" si="4"/>
        <v>264809</v>
      </c>
    </row>
    <row r="97" spans="1:20" ht="38.25">
      <c r="A97" s="52">
        <v>6</v>
      </c>
      <c r="B97" s="52">
        <v>529</v>
      </c>
      <c r="C97" s="52">
        <v>591</v>
      </c>
      <c r="D97" s="51" t="s">
        <v>16</v>
      </c>
      <c r="E97" s="56" t="s">
        <v>22</v>
      </c>
      <c r="F97" s="69">
        <v>0</v>
      </c>
      <c r="G97" s="69">
        <v>340362000041</v>
      </c>
      <c r="H97" s="69">
        <f t="shared" si="0"/>
        <v>340362000041</v>
      </c>
      <c r="I97" s="49">
        <v>1285311.3</v>
      </c>
      <c r="J97" s="55">
        <v>263222</v>
      </c>
      <c r="K97" s="69">
        <f t="shared" si="1"/>
        <v>338322211008.60004</v>
      </c>
      <c r="L97" s="71">
        <f t="shared" si="2"/>
        <v>-2039789032.3999634</v>
      </c>
      <c r="M97" s="49">
        <v>1547703.4702836713</v>
      </c>
      <c r="N97" s="55">
        <v>238326</v>
      </c>
      <c r="O97" s="69">
        <f t="shared" si="3"/>
        <v>368857977258.82623</v>
      </c>
      <c r="P97" s="78" t="s">
        <v>246</v>
      </c>
      <c r="Q97" s="75" t="s">
        <v>247</v>
      </c>
      <c r="R97" s="79" t="s">
        <v>260</v>
      </c>
      <c r="S97" s="75" t="s">
        <v>322</v>
      </c>
      <c r="T97" s="82">
        <f t="shared" si="4"/>
        <v>264808.99999945535</v>
      </c>
    </row>
    <row r="98" spans="1:20" ht="25.5">
      <c r="A98" s="52">
        <v>7</v>
      </c>
      <c r="B98" s="52">
        <v>530</v>
      </c>
      <c r="C98" s="52">
        <v>594</v>
      </c>
      <c r="D98" s="51" t="s">
        <v>16</v>
      </c>
      <c r="E98" s="56" t="s">
        <v>23</v>
      </c>
      <c r="F98" s="69">
        <v>0</v>
      </c>
      <c r="G98" s="69">
        <v>3680281057</v>
      </c>
      <c r="H98" s="69">
        <f t="shared" si="0"/>
        <v>3680281057</v>
      </c>
      <c r="I98" s="49">
        <v>13897.87</v>
      </c>
      <c r="J98" s="55">
        <v>263222</v>
      </c>
      <c r="K98" s="69">
        <f t="shared" si="1"/>
        <v>3658225137.1400003</v>
      </c>
      <c r="L98" s="71">
        <f t="shared" si="2"/>
        <v>-22055919.859999657</v>
      </c>
      <c r="M98" s="49">
        <v>16735.075486033093</v>
      </c>
      <c r="N98" s="55">
        <v>238326</v>
      </c>
      <c r="O98" s="69">
        <f t="shared" si="3"/>
        <v>3988403600.2843227</v>
      </c>
      <c r="P98" s="78" t="s">
        <v>246</v>
      </c>
      <c r="Q98" s="75" t="s">
        <v>247</v>
      </c>
      <c r="R98" s="79" t="s">
        <v>254</v>
      </c>
      <c r="S98" s="75" t="s">
        <v>323</v>
      </c>
      <c r="T98" s="82">
        <f t="shared" si="4"/>
        <v>264809.00001223205</v>
      </c>
    </row>
    <row r="99" spans="1:20" ht="38.25">
      <c r="A99" s="52">
        <v>8</v>
      </c>
      <c r="B99" s="52">
        <v>531</v>
      </c>
      <c r="C99" s="52">
        <v>596</v>
      </c>
      <c r="D99" s="51" t="s">
        <v>16</v>
      </c>
      <c r="E99" s="56" t="s">
        <v>24</v>
      </c>
      <c r="F99" s="69">
        <v>0</v>
      </c>
      <c r="G99" s="69">
        <v>576185112825</v>
      </c>
      <c r="H99" s="69">
        <f t="shared" si="0"/>
        <v>576185112825</v>
      </c>
      <c r="I99" s="49">
        <v>2175851.7000000002</v>
      </c>
      <c r="J99" s="55">
        <v>263222</v>
      </c>
      <c r="K99" s="69">
        <f t="shared" si="1"/>
        <v>572732036177.40002</v>
      </c>
      <c r="L99" s="71">
        <f t="shared" si="2"/>
        <v>-3453076647.5999756</v>
      </c>
      <c r="M99" s="49">
        <v>2620044.8303166912</v>
      </c>
      <c r="N99" s="55">
        <v>238326</v>
      </c>
      <c r="O99" s="69">
        <f t="shared" si="3"/>
        <v>624424804230.05579</v>
      </c>
      <c r="P99" s="78" t="s">
        <v>246</v>
      </c>
      <c r="Q99" s="75" t="s">
        <v>247</v>
      </c>
      <c r="R99" s="79" t="s">
        <v>254</v>
      </c>
      <c r="S99" s="75" t="s">
        <v>324</v>
      </c>
      <c r="T99" s="82">
        <f t="shared" si="4"/>
        <v>264808.99999986211</v>
      </c>
    </row>
    <row r="100" spans="1:20" ht="25.5">
      <c r="A100" s="52">
        <v>9</v>
      </c>
      <c r="B100" s="52">
        <v>532</v>
      </c>
      <c r="C100" s="52">
        <v>598</v>
      </c>
      <c r="D100" s="51" t="s">
        <v>16</v>
      </c>
      <c r="E100" s="56" t="s">
        <v>25</v>
      </c>
      <c r="F100" s="69">
        <v>0</v>
      </c>
      <c r="G100" s="69">
        <v>378437742175</v>
      </c>
      <c r="H100" s="69">
        <f t="shared" si="0"/>
        <v>378437742175</v>
      </c>
      <c r="I100" s="49">
        <v>1429096.99</v>
      </c>
      <c r="J100" s="55">
        <v>263222</v>
      </c>
      <c r="K100" s="69">
        <f t="shared" si="1"/>
        <v>376169767901.77997</v>
      </c>
      <c r="L100" s="71">
        <f t="shared" si="2"/>
        <v>-2267974273.2200317</v>
      </c>
      <c r="M100" s="49">
        <v>1720842.5467005144</v>
      </c>
      <c r="N100" s="55">
        <v>238326</v>
      </c>
      <c r="O100" s="69">
        <f t="shared" si="3"/>
        <v>410121520784.94678</v>
      </c>
      <c r="P100" s="78" t="s">
        <v>246</v>
      </c>
      <c r="Q100" s="75" t="s">
        <v>247</v>
      </c>
      <c r="R100" s="79" t="s">
        <v>254</v>
      </c>
      <c r="S100" s="75" t="s">
        <v>325</v>
      </c>
      <c r="T100" s="82">
        <f t="shared" si="4"/>
        <v>264808.99814574519</v>
      </c>
    </row>
    <row r="101" spans="1:20" ht="25.5">
      <c r="A101" s="52">
        <v>10</v>
      </c>
      <c r="B101" s="52">
        <v>533</v>
      </c>
      <c r="C101" s="52">
        <v>599</v>
      </c>
      <c r="D101" s="51" t="s">
        <v>16</v>
      </c>
      <c r="E101" s="56" t="s">
        <v>26</v>
      </c>
      <c r="F101" s="69">
        <v>0</v>
      </c>
      <c r="G101" s="69">
        <v>19634816756</v>
      </c>
      <c r="H101" s="69">
        <f t="shared" si="0"/>
        <v>19634816756</v>
      </c>
      <c r="I101" s="49">
        <v>74147.09</v>
      </c>
      <c r="J101" s="55">
        <v>263222</v>
      </c>
      <c r="K101" s="69">
        <f t="shared" si="1"/>
        <v>19517145323.98</v>
      </c>
      <c r="L101" s="71">
        <f t="shared" si="2"/>
        <v>-117671432.02000046</v>
      </c>
      <c r="M101" s="49">
        <v>89283.980078939378</v>
      </c>
      <c r="N101" s="55">
        <v>238326</v>
      </c>
      <c r="O101" s="69">
        <f t="shared" si="3"/>
        <v>21278693836.293304</v>
      </c>
      <c r="P101" s="78" t="s">
        <v>246</v>
      </c>
      <c r="Q101" s="75" t="s">
        <v>247</v>
      </c>
      <c r="R101" s="79" t="s">
        <v>254</v>
      </c>
      <c r="S101" s="75" t="s">
        <v>326</v>
      </c>
      <c r="T101" s="82">
        <f t="shared" si="4"/>
        <v>264809.00000256248</v>
      </c>
    </row>
    <row r="102" spans="1:20" ht="38.25">
      <c r="A102" s="52">
        <v>11</v>
      </c>
      <c r="B102" s="52">
        <v>534</v>
      </c>
      <c r="C102" s="52">
        <v>600</v>
      </c>
      <c r="D102" s="51" t="s">
        <v>16</v>
      </c>
      <c r="E102" s="56" t="s">
        <v>27</v>
      </c>
      <c r="F102" s="69">
        <v>0</v>
      </c>
      <c r="G102" s="69">
        <v>519339835878</v>
      </c>
      <c r="H102" s="69">
        <f t="shared" si="0"/>
        <v>519339835878</v>
      </c>
      <c r="I102" s="49">
        <v>1961186.5</v>
      </c>
      <c r="J102" s="55">
        <v>263222</v>
      </c>
      <c r="K102" s="69">
        <f t="shared" si="1"/>
        <v>516227432903</v>
      </c>
      <c r="L102" s="71">
        <f t="shared" si="2"/>
        <v>-3112402975</v>
      </c>
      <c r="M102" s="49">
        <v>2361556.4197743274</v>
      </c>
      <c r="N102" s="55">
        <v>238326</v>
      </c>
      <c r="O102" s="69">
        <f t="shared" si="3"/>
        <v>562820295299.13635</v>
      </c>
      <c r="P102" s="78" t="s">
        <v>246</v>
      </c>
      <c r="Q102" s="75" t="s">
        <v>247</v>
      </c>
      <c r="R102" s="79" t="s">
        <v>259</v>
      </c>
      <c r="S102" s="75" t="s">
        <v>327</v>
      </c>
      <c r="T102" s="82">
        <f t="shared" si="4"/>
        <v>264808.99999974505</v>
      </c>
    </row>
    <row r="103" spans="1:20" ht="25.5">
      <c r="A103" s="52">
        <v>12</v>
      </c>
      <c r="B103" s="52">
        <v>535</v>
      </c>
      <c r="C103" s="52">
        <v>601</v>
      </c>
      <c r="D103" s="51" t="s">
        <v>16</v>
      </c>
      <c r="E103" s="56" t="s">
        <v>28</v>
      </c>
      <c r="F103" s="69">
        <v>0</v>
      </c>
      <c r="G103" s="69">
        <v>188347601812</v>
      </c>
      <c r="H103" s="69">
        <f t="shared" si="0"/>
        <v>188347601812</v>
      </c>
      <c r="I103" s="49">
        <v>711258.31</v>
      </c>
      <c r="J103" s="55">
        <v>263222</v>
      </c>
      <c r="K103" s="69">
        <f t="shared" si="1"/>
        <v>187218834874.82001</v>
      </c>
      <c r="L103" s="71">
        <f t="shared" si="2"/>
        <v>-1128766937.1799927</v>
      </c>
      <c r="M103" s="49">
        <v>862013.21897660126</v>
      </c>
      <c r="N103" s="55">
        <v>238326</v>
      </c>
      <c r="O103" s="69">
        <f t="shared" si="3"/>
        <v>205440162425.81747</v>
      </c>
      <c r="P103" s="78" t="s">
        <v>246</v>
      </c>
      <c r="Q103" s="75" t="s">
        <v>247</v>
      </c>
      <c r="R103" s="79" t="s">
        <v>256</v>
      </c>
      <c r="S103" s="75" t="s">
        <v>279</v>
      </c>
      <c r="T103" s="82">
        <f t="shared" si="4"/>
        <v>264808.99999888928</v>
      </c>
    </row>
    <row r="104" spans="1:20" ht="25.5">
      <c r="A104" s="52">
        <v>13</v>
      </c>
      <c r="B104" s="52">
        <v>536</v>
      </c>
      <c r="C104" s="52">
        <v>602</v>
      </c>
      <c r="D104" s="51" t="s">
        <v>16</v>
      </c>
      <c r="E104" s="56" t="s">
        <v>29</v>
      </c>
      <c r="F104" s="69">
        <v>0</v>
      </c>
      <c r="G104" s="69">
        <v>62736756847</v>
      </c>
      <c r="H104" s="69">
        <f t="shared" si="0"/>
        <v>62736756847</v>
      </c>
      <c r="I104" s="49">
        <v>236913.23499999999</v>
      </c>
      <c r="J104" s="55">
        <v>263222</v>
      </c>
      <c r="K104" s="69">
        <f t="shared" si="1"/>
        <v>62360775543.169998</v>
      </c>
      <c r="L104" s="71">
        <f t="shared" si="2"/>
        <v>-375981303.83000183</v>
      </c>
      <c r="M104" s="49">
        <v>287128.23098054202</v>
      </c>
      <c r="N104" s="55">
        <v>238326</v>
      </c>
      <c r="O104" s="69">
        <f t="shared" si="3"/>
        <v>68430122776.668655</v>
      </c>
      <c r="P104" s="78" t="s">
        <v>246</v>
      </c>
      <c r="Q104" s="75" t="s">
        <v>247</v>
      </c>
      <c r="R104" s="79" t="s">
        <v>251</v>
      </c>
      <c r="S104" s="75" t="s">
        <v>328</v>
      </c>
      <c r="T104" s="82">
        <f t="shared" si="4"/>
        <v>264808.99999951461</v>
      </c>
    </row>
    <row r="105" spans="1:20" ht="25.5">
      <c r="A105" s="52">
        <v>14</v>
      </c>
      <c r="B105" s="52">
        <v>537</v>
      </c>
      <c r="C105" s="52">
        <v>603</v>
      </c>
      <c r="D105" s="51" t="s">
        <v>16</v>
      </c>
      <c r="E105" s="56" t="s">
        <v>30</v>
      </c>
      <c r="F105" s="69">
        <v>0</v>
      </c>
      <c r="G105" s="69">
        <v>72366165665</v>
      </c>
      <c r="H105" s="69">
        <f t="shared" si="0"/>
        <v>72366165665</v>
      </c>
      <c r="I105" s="49">
        <v>273276.83500000002</v>
      </c>
      <c r="J105" s="55">
        <v>263222</v>
      </c>
      <c r="K105" s="69">
        <f t="shared" si="1"/>
        <v>71932475062.37001</v>
      </c>
      <c r="L105" s="71">
        <f t="shared" si="2"/>
        <v>-433690602.62998962</v>
      </c>
      <c r="M105" s="49">
        <v>331199.28568579751</v>
      </c>
      <c r="N105" s="55">
        <v>238326</v>
      </c>
      <c r="O105" s="69">
        <f t="shared" si="3"/>
        <v>78933400960.353378</v>
      </c>
      <c r="P105" s="78" t="s">
        <v>246</v>
      </c>
      <c r="Q105" s="75" t="s">
        <v>247</v>
      </c>
      <c r="R105" s="79" t="s">
        <v>251</v>
      </c>
      <c r="S105" s="75" t="s">
        <v>329</v>
      </c>
      <c r="T105" s="82">
        <f t="shared" si="4"/>
        <v>264809.00097148737</v>
      </c>
    </row>
    <row r="106" spans="1:20" ht="25.5">
      <c r="A106" s="52">
        <v>15</v>
      </c>
      <c r="B106" s="52">
        <v>538</v>
      </c>
      <c r="C106" s="52">
        <v>604</v>
      </c>
      <c r="D106" s="51" t="s">
        <v>16</v>
      </c>
      <c r="E106" s="56" t="s">
        <v>31</v>
      </c>
      <c r="F106" s="69">
        <v>0</v>
      </c>
      <c r="G106" s="69">
        <v>28755279093</v>
      </c>
      <c r="H106" s="69">
        <f t="shared" si="0"/>
        <v>28755279093</v>
      </c>
      <c r="I106" s="49">
        <v>108588.75</v>
      </c>
      <c r="J106" s="55">
        <v>263222</v>
      </c>
      <c r="K106" s="69">
        <f t="shared" si="1"/>
        <v>28582947952.5</v>
      </c>
      <c r="L106" s="71">
        <f t="shared" si="2"/>
        <v>-172331140.5</v>
      </c>
      <c r="M106" s="49">
        <v>131604.70199939792</v>
      </c>
      <c r="N106" s="55">
        <v>238326</v>
      </c>
      <c r="O106" s="69">
        <f t="shared" si="3"/>
        <v>31364822208.708508</v>
      </c>
      <c r="P106" s="78" t="s">
        <v>246</v>
      </c>
      <c r="Q106" s="75" t="s">
        <v>247</v>
      </c>
      <c r="R106" s="79" t="s">
        <v>251</v>
      </c>
      <c r="S106" s="75" t="s">
        <v>330</v>
      </c>
      <c r="T106" s="82">
        <f t="shared" si="4"/>
        <v>264809.00731429359</v>
      </c>
    </row>
    <row r="107" spans="1:20" ht="25.5">
      <c r="A107" s="52">
        <v>16</v>
      </c>
      <c r="B107" s="52">
        <v>539</v>
      </c>
      <c r="C107" s="52">
        <v>605</v>
      </c>
      <c r="D107" s="51" t="s">
        <v>16</v>
      </c>
      <c r="E107" s="56" t="s">
        <v>32</v>
      </c>
      <c r="F107" s="69">
        <v>0</v>
      </c>
      <c r="G107" s="69">
        <v>98278881941</v>
      </c>
      <c r="H107" s="69">
        <f t="shared" si="0"/>
        <v>98278881941</v>
      </c>
      <c r="I107" s="49">
        <v>371131.2</v>
      </c>
      <c r="J107" s="55">
        <v>263222</v>
      </c>
      <c r="K107" s="69">
        <f t="shared" si="1"/>
        <v>97689896726.400009</v>
      </c>
      <c r="L107" s="71">
        <f t="shared" si="2"/>
        <v>-588985214.59999084</v>
      </c>
      <c r="M107" s="49">
        <v>449794.393790139</v>
      </c>
      <c r="N107" s="55">
        <v>238326</v>
      </c>
      <c r="O107" s="69">
        <f t="shared" si="3"/>
        <v>107197698694.42867</v>
      </c>
      <c r="P107" s="78" t="s">
        <v>246</v>
      </c>
      <c r="Q107" s="75" t="s">
        <v>247</v>
      </c>
      <c r="R107" s="79" t="s">
        <v>249</v>
      </c>
      <c r="S107" s="75" t="s">
        <v>331</v>
      </c>
      <c r="T107" s="82">
        <f t="shared" si="4"/>
        <v>264809.00000053889</v>
      </c>
    </row>
    <row r="108" spans="1:20" ht="38.25">
      <c r="A108" s="52">
        <v>17</v>
      </c>
      <c r="B108" s="52">
        <v>540</v>
      </c>
      <c r="C108" s="52">
        <v>606</v>
      </c>
      <c r="D108" s="51" t="s">
        <v>16</v>
      </c>
      <c r="E108" s="56" t="s">
        <v>33</v>
      </c>
      <c r="F108" s="69">
        <v>0</v>
      </c>
      <c r="G108" s="69">
        <v>317784066930</v>
      </c>
      <c r="H108" s="69">
        <f t="shared" si="0"/>
        <v>317784066930</v>
      </c>
      <c r="I108" s="49">
        <v>1200050.1000000001</v>
      </c>
      <c r="J108" s="55">
        <v>263222</v>
      </c>
      <c r="K108" s="69">
        <f t="shared" si="1"/>
        <v>315879587422.20001</v>
      </c>
      <c r="L108" s="71">
        <f t="shared" si="2"/>
        <v>-1904479507.7999878</v>
      </c>
      <c r="M108" s="49">
        <v>1454406.9785760283</v>
      </c>
      <c r="N108" s="55">
        <v>238326</v>
      </c>
      <c r="O108" s="69">
        <f t="shared" si="3"/>
        <v>346622997576.11053</v>
      </c>
      <c r="P108" s="78" t="s">
        <v>246</v>
      </c>
      <c r="Q108" s="75" t="s">
        <v>247</v>
      </c>
      <c r="R108" s="79" t="s">
        <v>257</v>
      </c>
      <c r="S108" s="75" t="s">
        <v>332</v>
      </c>
      <c r="T108" s="82">
        <f t="shared" si="4"/>
        <v>264808.99999924999</v>
      </c>
    </row>
    <row r="109" spans="1:20" ht="38.25">
      <c r="A109" s="52">
        <v>18</v>
      </c>
      <c r="B109" s="52">
        <v>541</v>
      </c>
      <c r="C109" s="52">
        <v>607</v>
      </c>
      <c r="D109" s="51" t="s">
        <v>16</v>
      </c>
      <c r="E109" s="56" t="s">
        <v>34</v>
      </c>
      <c r="F109" s="69">
        <v>0</v>
      </c>
      <c r="G109" s="69">
        <v>604850236900</v>
      </c>
      <c r="H109" s="69">
        <f t="shared" si="0"/>
        <v>604850236900</v>
      </c>
      <c r="I109" s="49">
        <v>2284100</v>
      </c>
      <c r="J109" s="55">
        <v>263222</v>
      </c>
      <c r="K109" s="69">
        <f t="shared" si="1"/>
        <v>601225370200</v>
      </c>
      <c r="L109" s="71">
        <f t="shared" si="2"/>
        <v>-3624866700</v>
      </c>
      <c r="M109" s="49">
        <v>2768226.9096644432</v>
      </c>
      <c r="N109" s="55">
        <v>238326</v>
      </c>
      <c r="O109" s="69">
        <f t="shared" si="3"/>
        <v>659740446472.68811</v>
      </c>
      <c r="P109" s="78" t="s">
        <v>246</v>
      </c>
      <c r="Q109" s="75" t="s">
        <v>247</v>
      </c>
      <c r="R109" s="79" t="s">
        <v>249</v>
      </c>
      <c r="S109" s="75" t="s">
        <v>280</v>
      </c>
      <c r="T109" s="82">
        <f t="shared" si="4"/>
        <v>264809</v>
      </c>
    </row>
    <row r="110" spans="1:20" ht="38.25">
      <c r="A110" s="52">
        <v>19</v>
      </c>
      <c r="B110" s="52">
        <v>542</v>
      </c>
      <c r="C110" s="52">
        <v>608</v>
      </c>
      <c r="D110" s="51" t="s">
        <v>16</v>
      </c>
      <c r="E110" s="56" t="s">
        <v>35</v>
      </c>
      <c r="F110" s="69">
        <v>0</v>
      </c>
      <c r="G110" s="69">
        <v>346661461900</v>
      </c>
      <c r="H110" s="69">
        <f t="shared" si="0"/>
        <v>346661461900</v>
      </c>
      <c r="I110" s="49">
        <v>1309100</v>
      </c>
      <c r="J110" s="55">
        <v>263222</v>
      </c>
      <c r="K110" s="69">
        <f t="shared" si="1"/>
        <v>344583920200</v>
      </c>
      <c r="L110" s="71">
        <f t="shared" si="2"/>
        <v>-2077541700</v>
      </c>
      <c r="M110" s="49">
        <v>1586570.5737234459</v>
      </c>
      <c r="N110" s="55">
        <v>238326</v>
      </c>
      <c r="O110" s="69">
        <f t="shared" si="3"/>
        <v>378121018553.21399</v>
      </c>
      <c r="P110" s="78" t="s">
        <v>246</v>
      </c>
      <c r="Q110" s="75" t="s">
        <v>247</v>
      </c>
      <c r="R110" s="79" t="s">
        <v>249</v>
      </c>
      <c r="S110" s="75" t="s">
        <v>281</v>
      </c>
      <c r="T110" s="82">
        <f t="shared" si="4"/>
        <v>264809</v>
      </c>
    </row>
    <row r="111" spans="1:20" ht="38.25">
      <c r="A111" s="52">
        <v>20</v>
      </c>
      <c r="B111" s="52">
        <v>543</v>
      </c>
      <c r="C111" s="52">
        <v>609</v>
      </c>
      <c r="D111" s="51" t="s">
        <v>16</v>
      </c>
      <c r="E111" s="56" t="s">
        <v>36</v>
      </c>
      <c r="F111" s="69">
        <v>0</v>
      </c>
      <c r="G111" s="69">
        <v>711826452675</v>
      </c>
      <c r="H111" s="69">
        <f t="shared" si="0"/>
        <v>711826452675</v>
      </c>
      <c r="I111" s="49">
        <v>2688075</v>
      </c>
      <c r="J111" s="55">
        <v>263222</v>
      </c>
      <c r="K111" s="69">
        <f t="shared" si="1"/>
        <v>707560477650</v>
      </c>
      <c r="L111" s="71">
        <f t="shared" si="2"/>
        <v>-4265975025</v>
      </c>
      <c r="M111" s="49">
        <v>3257826.5181893297</v>
      </c>
      <c r="N111" s="55">
        <v>238326</v>
      </c>
      <c r="O111" s="69">
        <f t="shared" si="3"/>
        <v>776424762773.99023</v>
      </c>
      <c r="P111" s="78" t="s">
        <v>246</v>
      </c>
      <c r="Q111" s="75" t="s">
        <v>247</v>
      </c>
      <c r="R111" s="79" t="s">
        <v>249</v>
      </c>
      <c r="S111" s="75" t="s">
        <v>282</v>
      </c>
      <c r="T111" s="82">
        <f t="shared" si="4"/>
        <v>264809</v>
      </c>
    </row>
    <row r="112" spans="1:20" ht="25.5">
      <c r="A112" s="52">
        <v>21</v>
      </c>
      <c r="B112" s="52">
        <v>938</v>
      </c>
      <c r="C112" s="52">
        <v>1210</v>
      </c>
      <c r="D112" s="53" t="s">
        <v>80</v>
      </c>
      <c r="E112" s="56" t="s">
        <v>81</v>
      </c>
      <c r="F112" s="69">
        <v>0</v>
      </c>
      <c r="G112" s="69">
        <v>221293837380</v>
      </c>
      <c r="H112" s="69">
        <f t="shared" si="0"/>
        <v>221293837380</v>
      </c>
      <c r="I112" s="49">
        <v>835673.4</v>
      </c>
      <c r="J112" s="55">
        <v>263222</v>
      </c>
      <c r="K112" s="69">
        <f t="shared" si="1"/>
        <v>219967623694.80002</v>
      </c>
      <c r="L112" s="71">
        <f t="shared" si="2"/>
        <v>-1326213685.1999817</v>
      </c>
      <c r="M112" s="49">
        <v>1012798.7362947237</v>
      </c>
      <c r="N112" s="55">
        <v>238326</v>
      </c>
      <c r="O112" s="69">
        <f t="shared" si="3"/>
        <v>241376271626.17633</v>
      </c>
      <c r="P112" s="78" t="s">
        <v>246</v>
      </c>
      <c r="Q112" s="75" t="s">
        <v>247</v>
      </c>
      <c r="R112" s="79" t="s">
        <v>257</v>
      </c>
      <c r="S112" s="75" t="s">
        <v>283</v>
      </c>
      <c r="T112" s="82">
        <f t="shared" si="4"/>
        <v>264808.99999928201</v>
      </c>
    </row>
    <row r="113" spans="1:20" ht="38.25">
      <c r="A113" s="52">
        <v>22</v>
      </c>
      <c r="B113" s="52">
        <v>546</v>
      </c>
      <c r="C113" s="52">
        <v>940</v>
      </c>
      <c r="D113" s="53" t="s">
        <v>16</v>
      </c>
      <c r="E113" s="56" t="s">
        <v>37</v>
      </c>
      <c r="F113" s="69">
        <v>0</v>
      </c>
      <c r="G113" s="69">
        <v>31643857240</v>
      </c>
      <c r="H113" s="69">
        <f t="shared" si="0"/>
        <v>31643857240</v>
      </c>
      <c r="I113" s="49">
        <v>119496.91</v>
      </c>
      <c r="J113" s="55">
        <v>263222</v>
      </c>
      <c r="K113" s="69">
        <f>I113*J113</f>
        <v>31454215644.02</v>
      </c>
      <c r="L113" s="71">
        <f t="shared" si="2"/>
        <v>-189641595.97999954</v>
      </c>
      <c r="M113" s="49">
        <v>142350.09831700264</v>
      </c>
      <c r="N113" s="55">
        <v>238326</v>
      </c>
      <c r="O113" s="69">
        <f t="shared" si="3"/>
        <v>33925729531.497971</v>
      </c>
      <c r="P113" s="78" t="s">
        <v>246</v>
      </c>
      <c r="Q113" s="75" t="s">
        <v>247</v>
      </c>
      <c r="R113" s="79" t="s">
        <v>249</v>
      </c>
      <c r="S113" s="75" t="s">
        <v>284</v>
      </c>
      <c r="T113" s="82">
        <f t="shared" si="4"/>
        <v>264808.99999841</v>
      </c>
    </row>
    <row r="114" spans="1:20" ht="38.25">
      <c r="A114" s="52">
        <v>23</v>
      </c>
      <c r="B114" s="52">
        <v>547</v>
      </c>
      <c r="C114" s="52">
        <v>941</v>
      </c>
      <c r="D114" s="51" t="s">
        <v>16</v>
      </c>
      <c r="E114" s="56" t="s">
        <v>38</v>
      </c>
      <c r="F114" s="69">
        <v>0</v>
      </c>
      <c r="G114" s="69">
        <v>952109486581</v>
      </c>
      <c r="H114" s="69">
        <f t="shared" si="0"/>
        <v>952109486581</v>
      </c>
      <c r="I114" s="49">
        <v>3595457.43</v>
      </c>
      <c r="J114" s="55">
        <v>263222</v>
      </c>
      <c r="K114" s="69">
        <f t="shared" ref="K114:K123" si="5">I114*J114</f>
        <v>946403495639.46008</v>
      </c>
      <c r="L114" s="71">
        <f t="shared" si="2"/>
        <v>-5705990941.539917</v>
      </c>
      <c r="M114" s="49">
        <v>4283070.7392776739</v>
      </c>
      <c r="N114" s="55">
        <v>238326</v>
      </c>
      <c r="O114" s="69">
        <f t="shared" si="3"/>
        <v>1020767117009.0909</v>
      </c>
      <c r="P114" s="78" t="s">
        <v>246</v>
      </c>
      <c r="Q114" s="75" t="s">
        <v>247</v>
      </c>
      <c r="R114" s="79" t="s">
        <v>249</v>
      </c>
      <c r="S114" s="75" t="s">
        <v>285</v>
      </c>
      <c r="T114" s="82">
        <f t="shared" si="4"/>
        <v>264809.00000003615</v>
      </c>
    </row>
    <row r="115" spans="1:20" ht="38.25">
      <c r="A115" s="52">
        <v>24</v>
      </c>
      <c r="B115" s="52">
        <v>548</v>
      </c>
      <c r="C115" s="52">
        <v>942</v>
      </c>
      <c r="D115" s="51" t="s">
        <v>16</v>
      </c>
      <c r="E115" s="56" t="s">
        <v>39</v>
      </c>
      <c r="F115" s="69">
        <v>0</v>
      </c>
      <c r="G115" s="69">
        <v>305420108240</v>
      </c>
      <c r="H115" s="69">
        <f t="shared" si="0"/>
        <v>305420108240</v>
      </c>
      <c r="I115" s="49">
        <v>1153360</v>
      </c>
      <c r="J115" s="55">
        <v>263222</v>
      </c>
      <c r="K115" s="69">
        <f t="shared" si="5"/>
        <v>303589725920</v>
      </c>
      <c r="L115" s="71">
        <f t="shared" si="2"/>
        <v>-1830382320</v>
      </c>
      <c r="M115" s="49">
        <v>1373934.3502262793</v>
      </c>
      <c r="N115" s="55">
        <v>238326</v>
      </c>
      <c r="O115" s="69">
        <f t="shared" si="3"/>
        <v>327444277952.02826</v>
      </c>
      <c r="P115" s="78" t="s">
        <v>246</v>
      </c>
      <c r="Q115" s="75" t="s">
        <v>247</v>
      </c>
      <c r="R115" s="79" t="s">
        <v>249</v>
      </c>
      <c r="S115" s="75" t="s">
        <v>286</v>
      </c>
      <c r="T115" s="82">
        <f t="shared" si="4"/>
        <v>264809</v>
      </c>
    </row>
    <row r="116" spans="1:20" ht="25.5">
      <c r="A116" s="52">
        <v>25</v>
      </c>
      <c r="B116" s="52">
        <v>549</v>
      </c>
      <c r="C116" s="52">
        <v>943</v>
      </c>
      <c r="D116" s="51" t="s">
        <v>16</v>
      </c>
      <c r="E116" s="56" t="s">
        <v>40</v>
      </c>
      <c r="F116" s="69">
        <v>0</v>
      </c>
      <c r="G116" s="69">
        <v>856203319761</v>
      </c>
      <c r="H116" s="69">
        <f t="shared" si="0"/>
        <v>856203319761</v>
      </c>
      <c r="I116" s="49">
        <v>3233286.33</v>
      </c>
      <c r="J116" s="55">
        <v>263222</v>
      </c>
      <c r="K116" s="69">
        <f t="shared" si="5"/>
        <v>851072094355.26001</v>
      </c>
      <c r="L116" s="71">
        <f t="shared" si="2"/>
        <v>-5131225405.7399902</v>
      </c>
      <c r="M116" s="49">
        <v>3851636.221911686</v>
      </c>
      <c r="N116" s="55">
        <v>238326</v>
      </c>
      <c r="O116" s="69">
        <f t="shared" si="3"/>
        <v>917945054223.32446</v>
      </c>
      <c r="P116" s="78" t="s">
        <v>246</v>
      </c>
      <c r="Q116" s="75" t="s">
        <v>247</v>
      </c>
      <c r="R116" s="79" t="s">
        <v>249</v>
      </c>
      <c r="S116" s="75" t="s">
        <v>287</v>
      </c>
      <c r="T116" s="82">
        <f t="shared" si="4"/>
        <v>264809.00000000926</v>
      </c>
    </row>
    <row r="117" spans="1:20" ht="25.5">
      <c r="A117" s="52">
        <v>26</v>
      </c>
      <c r="B117" s="52">
        <v>550</v>
      </c>
      <c r="C117" s="52">
        <v>948</v>
      </c>
      <c r="D117" s="51" t="s">
        <v>16</v>
      </c>
      <c r="E117" s="56" t="s">
        <v>41</v>
      </c>
      <c r="F117" s="69">
        <v>0</v>
      </c>
      <c r="G117" s="69">
        <v>262044841567</v>
      </c>
      <c r="H117" s="69">
        <f t="shared" si="0"/>
        <v>262044841567</v>
      </c>
      <c r="I117" s="49">
        <v>989561.69</v>
      </c>
      <c r="J117" s="55">
        <v>263222</v>
      </c>
      <c r="K117" s="69">
        <f t="shared" si="5"/>
        <v>260474407165.17999</v>
      </c>
      <c r="L117" s="71">
        <f t="shared" si="2"/>
        <v>-1570434401.8200073</v>
      </c>
      <c r="M117" s="49">
        <v>1178810.4300122848</v>
      </c>
      <c r="N117" s="55">
        <v>238326</v>
      </c>
      <c r="O117" s="69">
        <f t="shared" si="3"/>
        <v>280941174543.10779</v>
      </c>
      <c r="P117" s="78" t="s">
        <v>246</v>
      </c>
      <c r="Q117" s="75" t="s">
        <v>247</v>
      </c>
      <c r="R117" s="79" t="s">
        <v>256</v>
      </c>
      <c r="S117" s="75" t="s">
        <v>288</v>
      </c>
      <c r="T117" s="82">
        <f t="shared" si="4"/>
        <v>264808.99999978777</v>
      </c>
    </row>
    <row r="118" spans="1:20" ht="38.25">
      <c r="A118" s="52">
        <v>27</v>
      </c>
      <c r="B118" s="52">
        <v>551</v>
      </c>
      <c r="C118" s="52">
        <v>949</v>
      </c>
      <c r="D118" s="51" t="s">
        <v>16</v>
      </c>
      <c r="E118" s="56" t="s">
        <v>42</v>
      </c>
      <c r="F118" s="69">
        <v>0</v>
      </c>
      <c r="G118" s="69">
        <v>482137746300</v>
      </c>
      <c r="H118" s="69">
        <f t="shared" si="0"/>
        <v>482137746300</v>
      </c>
      <c r="I118" s="49">
        <v>1820700</v>
      </c>
      <c r="J118" s="55">
        <v>263222</v>
      </c>
      <c r="K118" s="69">
        <f t="shared" si="5"/>
        <v>479248295400</v>
      </c>
      <c r="L118" s="71">
        <f t="shared" si="2"/>
        <v>-2889450900</v>
      </c>
      <c r="M118" s="49">
        <v>2168899.7983777719</v>
      </c>
      <c r="N118" s="55">
        <v>238326</v>
      </c>
      <c r="O118" s="69">
        <f t="shared" si="3"/>
        <v>516905213348.18085</v>
      </c>
      <c r="P118" s="78" t="s">
        <v>246</v>
      </c>
      <c r="Q118" s="75" t="s">
        <v>247</v>
      </c>
      <c r="R118" s="79" t="s">
        <v>249</v>
      </c>
      <c r="S118" s="75" t="s">
        <v>289</v>
      </c>
      <c r="T118" s="82">
        <f t="shared" si="4"/>
        <v>264809</v>
      </c>
    </row>
    <row r="119" spans="1:20" ht="38.25">
      <c r="A119" s="52">
        <v>28</v>
      </c>
      <c r="B119" s="52">
        <v>552</v>
      </c>
      <c r="C119" s="52">
        <v>951</v>
      </c>
      <c r="D119" s="51" t="s">
        <v>16</v>
      </c>
      <c r="E119" s="56" t="s">
        <v>43</v>
      </c>
      <c r="F119" s="69">
        <v>0</v>
      </c>
      <c r="G119" s="69">
        <v>83414835000</v>
      </c>
      <c r="H119" s="69">
        <f t="shared" si="0"/>
        <v>83414835000</v>
      </c>
      <c r="I119" s="49">
        <v>315000</v>
      </c>
      <c r="J119" s="55">
        <v>263222</v>
      </c>
      <c r="K119" s="69">
        <f t="shared" si="5"/>
        <v>82914930000</v>
      </c>
      <c r="L119" s="71">
        <f t="shared" si="2"/>
        <v>-499905000</v>
      </c>
      <c r="M119" s="49">
        <v>375242.17965013353</v>
      </c>
      <c r="N119" s="55">
        <v>238326</v>
      </c>
      <c r="O119" s="69">
        <f t="shared" si="3"/>
        <v>89429967707.297729</v>
      </c>
      <c r="P119" s="78" t="s">
        <v>246</v>
      </c>
      <c r="Q119" s="75" t="s">
        <v>247</v>
      </c>
      <c r="R119" s="79" t="s">
        <v>249</v>
      </c>
      <c r="S119" s="75" t="s">
        <v>290</v>
      </c>
      <c r="T119" s="82">
        <f t="shared" si="4"/>
        <v>264809</v>
      </c>
    </row>
    <row r="120" spans="1:20" ht="25.5">
      <c r="A120" s="52">
        <v>29</v>
      </c>
      <c r="B120" s="52">
        <v>552</v>
      </c>
      <c r="C120" s="52">
        <v>951</v>
      </c>
      <c r="D120" s="51" t="s">
        <v>16</v>
      </c>
      <c r="E120" s="56" t="s">
        <v>44</v>
      </c>
      <c r="F120" s="69">
        <v>0</v>
      </c>
      <c r="G120" s="69">
        <v>47665620000</v>
      </c>
      <c r="H120" s="69">
        <f t="shared" si="0"/>
        <v>47665620000</v>
      </c>
      <c r="I120" s="49">
        <v>180000</v>
      </c>
      <c r="J120" s="55">
        <v>263222</v>
      </c>
      <c r="K120" s="69">
        <f t="shared" si="5"/>
        <v>47379960000</v>
      </c>
      <c r="L120" s="71">
        <f t="shared" si="2"/>
        <v>-285660000</v>
      </c>
      <c r="M120" s="49">
        <v>214424.10265721916</v>
      </c>
      <c r="N120" s="55">
        <v>238326</v>
      </c>
      <c r="O120" s="69">
        <f t="shared" si="3"/>
        <v>51102838689.884415</v>
      </c>
      <c r="P120" s="78" t="s">
        <v>246</v>
      </c>
      <c r="Q120" s="75" t="s">
        <v>247</v>
      </c>
      <c r="R120" s="79" t="s">
        <v>249</v>
      </c>
      <c r="S120" s="75" t="s">
        <v>290</v>
      </c>
      <c r="T120" s="82">
        <f t="shared" si="4"/>
        <v>264809</v>
      </c>
    </row>
    <row r="121" spans="1:20" ht="25.5">
      <c r="A121" s="52">
        <v>30</v>
      </c>
      <c r="B121" s="52">
        <v>553</v>
      </c>
      <c r="C121" s="52">
        <v>953</v>
      </c>
      <c r="D121" s="51" t="s">
        <v>16</v>
      </c>
      <c r="E121" s="56" t="s">
        <v>45</v>
      </c>
      <c r="F121" s="69">
        <v>0</v>
      </c>
      <c r="G121" s="69">
        <v>50446114500</v>
      </c>
      <c r="H121" s="69">
        <f t="shared" si="0"/>
        <v>50446114500</v>
      </c>
      <c r="I121" s="49">
        <v>190500</v>
      </c>
      <c r="J121" s="55">
        <v>263222</v>
      </c>
      <c r="K121" s="69">
        <f t="shared" si="5"/>
        <v>50143791000</v>
      </c>
      <c r="L121" s="71">
        <f t="shared" si="2"/>
        <v>-302323500</v>
      </c>
      <c r="M121" s="49">
        <v>226932.17531222361</v>
      </c>
      <c r="N121" s="55">
        <v>238326</v>
      </c>
      <c r="O121" s="69">
        <f t="shared" si="3"/>
        <v>54083837613.461006</v>
      </c>
      <c r="P121" s="78" t="s">
        <v>246</v>
      </c>
      <c r="Q121" s="75" t="s">
        <v>247</v>
      </c>
      <c r="R121" s="79" t="s">
        <v>253</v>
      </c>
      <c r="S121" s="75" t="s">
        <v>416</v>
      </c>
      <c r="T121" s="82">
        <f t="shared" si="4"/>
        <v>264809</v>
      </c>
    </row>
    <row r="122" spans="1:20" ht="25.5">
      <c r="A122" s="52">
        <v>31</v>
      </c>
      <c r="B122" s="52">
        <v>553</v>
      </c>
      <c r="C122" s="52">
        <v>953</v>
      </c>
      <c r="D122" s="51" t="s">
        <v>16</v>
      </c>
      <c r="E122" s="56" t="s">
        <v>46</v>
      </c>
      <c r="F122" s="69">
        <v>0</v>
      </c>
      <c r="G122" s="69">
        <v>102335438050</v>
      </c>
      <c r="H122" s="69">
        <f t="shared" si="0"/>
        <v>102335438050</v>
      </c>
      <c r="I122" s="49">
        <v>386450</v>
      </c>
      <c r="J122" s="55">
        <v>263222</v>
      </c>
      <c r="K122" s="69">
        <f t="shared" si="5"/>
        <v>101722141900</v>
      </c>
      <c r="L122" s="71">
        <f t="shared" si="2"/>
        <v>-613296150</v>
      </c>
      <c r="M122" s="49">
        <v>460356.63595490187</v>
      </c>
      <c r="N122" s="55">
        <v>238326</v>
      </c>
      <c r="O122" s="69">
        <f t="shared" si="3"/>
        <v>109714955620.58794</v>
      </c>
      <c r="P122" s="78" t="s">
        <v>246</v>
      </c>
      <c r="Q122" s="75" t="s">
        <v>247</v>
      </c>
      <c r="R122" s="79" t="s">
        <v>250</v>
      </c>
      <c r="S122" s="75" t="s">
        <v>416</v>
      </c>
      <c r="T122" s="82">
        <f t="shared" si="4"/>
        <v>264809</v>
      </c>
    </row>
    <row r="123" spans="1:20" ht="25.5">
      <c r="A123" s="52">
        <v>32</v>
      </c>
      <c r="B123" s="52">
        <v>553</v>
      </c>
      <c r="C123" s="52">
        <v>953</v>
      </c>
      <c r="D123" s="51" t="s">
        <v>16</v>
      </c>
      <c r="E123" s="56" t="s">
        <v>47</v>
      </c>
      <c r="F123" s="69">
        <v>0</v>
      </c>
      <c r="G123" s="69">
        <v>83552800489</v>
      </c>
      <c r="H123" s="69">
        <f t="shared" si="0"/>
        <v>83552800489</v>
      </c>
      <c r="I123" s="49">
        <v>315521</v>
      </c>
      <c r="J123" s="55">
        <v>263222</v>
      </c>
      <c r="K123" s="69">
        <f t="shared" si="5"/>
        <v>83052068662</v>
      </c>
      <c r="L123" s="71">
        <f t="shared" si="2"/>
        <v>-500731827</v>
      </c>
      <c r="M123" s="49">
        <v>375862.81830282469</v>
      </c>
      <c r="N123" s="55">
        <v>238326</v>
      </c>
      <c r="O123" s="69">
        <f t="shared" si="3"/>
        <v>89577882034.838989</v>
      </c>
      <c r="P123" s="78" t="s">
        <v>246</v>
      </c>
      <c r="Q123" s="75" t="s">
        <v>247</v>
      </c>
      <c r="R123" s="79" t="s">
        <v>401</v>
      </c>
      <c r="S123" s="75" t="s">
        <v>416</v>
      </c>
      <c r="T123" s="82">
        <f t="shared" si="4"/>
        <v>264809</v>
      </c>
    </row>
    <row r="124" spans="1:20" ht="25.5">
      <c r="A124" s="52">
        <v>33</v>
      </c>
      <c r="B124" s="52">
        <v>554</v>
      </c>
      <c r="C124" s="52">
        <v>1019</v>
      </c>
      <c r="D124" s="51" t="s">
        <v>16</v>
      </c>
      <c r="E124" s="56" t="s">
        <v>50</v>
      </c>
      <c r="F124" s="69">
        <v>0</v>
      </c>
      <c r="G124" s="69">
        <v>63163143031</v>
      </c>
      <c r="H124" s="69">
        <f t="shared" ref="H124:H155" si="6">G124-F124</f>
        <v>63163143031</v>
      </c>
      <c r="I124" s="49">
        <v>238523.4</v>
      </c>
      <c r="J124" s="55">
        <v>263222</v>
      </c>
      <c r="K124" s="69">
        <f>I124*J124</f>
        <v>62784606394.799995</v>
      </c>
      <c r="L124" s="71">
        <f t="shared" ref="L124:L155" si="7">K124-H124</f>
        <v>-378536636.20000458</v>
      </c>
      <c r="M124" s="49">
        <v>288821.7970746475</v>
      </c>
      <c r="N124" s="55">
        <v>238326</v>
      </c>
      <c r="O124" s="69">
        <f t="shared" ref="O124:O155" si="8">N124*M124</f>
        <v>68833743609.612442</v>
      </c>
      <c r="P124" s="78" t="s">
        <v>246</v>
      </c>
      <c r="Q124" s="75" t="s">
        <v>247</v>
      </c>
      <c r="R124" s="79" t="s">
        <v>256</v>
      </c>
      <c r="S124" s="75" t="s">
        <v>293</v>
      </c>
      <c r="T124" s="82">
        <f t="shared" si="4"/>
        <v>264809.00000167696</v>
      </c>
    </row>
    <row r="125" spans="1:20" ht="38.25">
      <c r="A125" s="52">
        <v>34</v>
      </c>
      <c r="B125" s="52">
        <v>555</v>
      </c>
      <c r="C125" s="52">
        <v>1021</v>
      </c>
      <c r="D125" s="51" t="s">
        <v>16</v>
      </c>
      <c r="E125" s="56" t="s">
        <v>51</v>
      </c>
      <c r="F125" s="69">
        <v>0</v>
      </c>
      <c r="G125" s="69">
        <v>776255779939</v>
      </c>
      <c r="H125" s="69">
        <f t="shared" si="6"/>
        <v>776255779939</v>
      </c>
      <c r="I125" s="49">
        <v>2931379.9</v>
      </c>
      <c r="J125" s="55">
        <v>263222</v>
      </c>
      <c r="K125" s="69">
        <f t="shared" ref="K125:K133" si="9">I125*J125</f>
        <v>771603680037.79993</v>
      </c>
      <c r="L125" s="71">
        <f t="shared" si="7"/>
        <v>-4652099901.2000732</v>
      </c>
      <c r="M125" s="49">
        <v>3549531.8724557022</v>
      </c>
      <c r="N125" s="55">
        <v>238326</v>
      </c>
      <c r="O125" s="69">
        <f t="shared" si="8"/>
        <v>845945733034.87769</v>
      </c>
      <c r="P125" s="78" t="s">
        <v>246</v>
      </c>
      <c r="Q125" s="75" t="s">
        <v>247</v>
      </c>
      <c r="R125" s="79" t="s">
        <v>249</v>
      </c>
      <c r="S125" s="75" t="s">
        <v>294</v>
      </c>
      <c r="T125" s="82">
        <f t="shared" si="4"/>
        <v>264808.99999996589</v>
      </c>
    </row>
    <row r="126" spans="1:20" ht="25.5">
      <c r="A126" s="52">
        <v>35</v>
      </c>
      <c r="B126" s="52">
        <v>556</v>
      </c>
      <c r="C126" s="52">
        <v>1034</v>
      </c>
      <c r="D126" s="51" t="s">
        <v>16</v>
      </c>
      <c r="E126" s="56" t="s">
        <v>52</v>
      </c>
      <c r="F126" s="69">
        <v>0</v>
      </c>
      <c r="G126" s="69">
        <v>243020356594</v>
      </c>
      <c r="H126" s="69">
        <f t="shared" si="6"/>
        <v>243020356594</v>
      </c>
      <c r="I126" s="49">
        <v>917719.4</v>
      </c>
      <c r="J126" s="55">
        <v>263222</v>
      </c>
      <c r="K126" s="69">
        <f t="shared" si="9"/>
        <v>241563935906.80002</v>
      </c>
      <c r="L126" s="71">
        <f t="shared" si="7"/>
        <v>-1456420687.1999817</v>
      </c>
      <c r="M126" s="49">
        <v>1111242.6131703106</v>
      </c>
      <c r="N126" s="55">
        <v>238326</v>
      </c>
      <c r="O126" s="69">
        <f t="shared" si="8"/>
        <v>264838007026.42746</v>
      </c>
      <c r="P126" s="78" t="s">
        <v>246</v>
      </c>
      <c r="Q126" s="75" t="s">
        <v>247</v>
      </c>
      <c r="R126" s="79" t="s">
        <v>249</v>
      </c>
      <c r="S126" s="75" t="s">
        <v>295</v>
      </c>
      <c r="T126" s="82">
        <f t="shared" si="4"/>
        <v>264808.99999934621</v>
      </c>
    </row>
    <row r="127" spans="1:20" ht="25.5">
      <c r="A127" s="52">
        <v>36</v>
      </c>
      <c r="B127" s="52">
        <v>557</v>
      </c>
      <c r="C127" s="52">
        <v>1037</v>
      </c>
      <c r="D127" s="51" t="s">
        <v>16</v>
      </c>
      <c r="E127" s="56" t="s">
        <v>53</v>
      </c>
      <c r="F127" s="69">
        <v>0</v>
      </c>
      <c r="G127" s="69">
        <v>243054863855</v>
      </c>
      <c r="H127" s="69">
        <f t="shared" si="6"/>
        <v>243054863855</v>
      </c>
      <c r="I127" s="49">
        <v>917849.71</v>
      </c>
      <c r="J127" s="55">
        <v>263222</v>
      </c>
      <c r="K127" s="69">
        <f t="shared" si="9"/>
        <v>241598236365.62</v>
      </c>
      <c r="L127" s="71">
        <f t="shared" si="7"/>
        <v>-1456627489.3800049</v>
      </c>
      <c r="M127" s="49">
        <v>1111400.402168693</v>
      </c>
      <c r="N127" s="55">
        <v>238326</v>
      </c>
      <c r="O127" s="69">
        <f t="shared" si="8"/>
        <v>264875612247.25592</v>
      </c>
      <c r="P127" s="78" t="s">
        <v>246</v>
      </c>
      <c r="Q127" s="75" t="s">
        <v>247</v>
      </c>
      <c r="R127" s="79" t="s">
        <v>254</v>
      </c>
      <c r="S127" s="75" t="s">
        <v>333</v>
      </c>
      <c r="T127" s="82">
        <f t="shared" si="4"/>
        <v>264808.99999957508</v>
      </c>
    </row>
    <row r="128" spans="1:20" ht="38.25">
      <c r="A128" s="52">
        <v>37</v>
      </c>
      <c r="B128" s="52">
        <v>558</v>
      </c>
      <c r="C128" s="52">
        <v>1038</v>
      </c>
      <c r="D128" s="51" t="s">
        <v>16</v>
      </c>
      <c r="E128" s="56" t="s">
        <v>54</v>
      </c>
      <c r="F128" s="69">
        <v>0</v>
      </c>
      <c r="G128" s="69">
        <v>355000993757</v>
      </c>
      <c r="H128" s="69">
        <f t="shared" si="6"/>
        <v>355000993757</v>
      </c>
      <c r="I128" s="49">
        <v>1340592.6299999999</v>
      </c>
      <c r="J128" s="55">
        <v>263222</v>
      </c>
      <c r="K128" s="69">
        <f t="shared" si="9"/>
        <v>352873473253.85999</v>
      </c>
      <c r="L128" s="71">
        <f t="shared" si="7"/>
        <v>-2127520503.1400146</v>
      </c>
      <c r="M128" s="49">
        <v>1623288.8368253512</v>
      </c>
      <c r="N128" s="55">
        <v>238326</v>
      </c>
      <c r="O128" s="69">
        <f t="shared" si="8"/>
        <v>386871935325.23865</v>
      </c>
      <c r="P128" s="78" t="s">
        <v>246</v>
      </c>
      <c r="Q128" s="75" t="s">
        <v>247</v>
      </c>
      <c r="R128" s="79" t="s">
        <v>254</v>
      </c>
      <c r="S128" s="75" t="s">
        <v>334</v>
      </c>
      <c r="T128" s="82">
        <f t="shared" si="4"/>
        <v>264808.99999950023</v>
      </c>
    </row>
    <row r="129" spans="1:20" ht="38.25">
      <c r="A129" s="52">
        <v>38</v>
      </c>
      <c r="B129" s="52">
        <v>559</v>
      </c>
      <c r="C129" s="52">
        <v>1039</v>
      </c>
      <c r="D129" s="51" t="s">
        <v>16</v>
      </c>
      <c r="E129" s="56" t="s">
        <v>55</v>
      </c>
      <c r="F129" s="69">
        <v>0</v>
      </c>
      <c r="G129" s="69">
        <v>170404591500</v>
      </c>
      <c r="H129" s="69">
        <f t="shared" si="6"/>
        <v>170404591500</v>
      </c>
      <c r="I129" s="49">
        <v>643500</v>
      </c>
      <c r="J129" s="55">
        <v>263222</v>
      </c>
      <c r="K129" s="69">
        <f t="shared" si="9"/>
        <v>169383357000</v>
      </c>
      <c r="L129" s="71">
        <f t="shared" si="7"/>
        <v>-1021234500</v>
      </c>
      <c r="M129" s="49">
        <v>779197.45575291838</v>
      </c>
      <c r="N129" s="55">
        <v>238326</v>
      </c>
      <c r="O129" s="69">
        <f t="shared" si="8"/>
        <v>185703012839.77002</v>
      </c>
      <c r="P129" s="78" t="s">
        <v>246</v>
      </c>
      <c r="Q129" s="75" t="s">
        <v>247</v>
      </c>
      <c r="R129" s="79" t="s">
        <v>249</v>
      </c>
      <c r="S129" s="75" t="s">
        <v>298</v>
      </c>
      <c r="T129" s="82">
        <f t="shared" si="4"/>
        <v>264809</v>
      </c>
    </row>
    <row r="130" spans="1:20" ht="38.25">
      <c r="A130" s="52">
        <v>39</v>
      </c>
      <c r="B130" s="52">
        <v>560</v>
      </c>
      <c r="C130" s="52">
        <v>1040</v>
      </c>
      <c r="D130" s="51" t="s">
        <v>16</v>
      </c>
      <c r="E130" s="56" t="s">
        <v>56</v>
      </c>
      <c r="F130" s="69">
        <v>0</v>
      </c>
      <c r="G130" s="69">
        <v>66731868000</v>
      </c>
      <c r="H130" s="69">
        <f t="shared" si="6"/>
        <v>66731868000</v>
      </c>
      <c r="I130" s="49">
        <v>252000</v>
      </c>
      <c r="J130" s="55">
        <v>263222</v>
      </c>
      <c r="K130" s="69">
        <f t="shared" si="9"/>
        <v>66331944000</v>
      </c>
      <c r="L130" s="71">
        <f t="shared" si="7"/>
        <v>-399924000</v>
      </c>
      <c r="M130" s="49">
        <v>305140.26239275123</v>
      </c>
      <c r="N130" s="55">
        <v>238326</v>
      </c>
      <c r="O130" s="69">
        <f t="shared" si="8"/>
        <v>72722858175.014832</v>
      </c>
      <c r="P130" s="78" t="s">
        <v>246</v>
      </c>
      <c r="Q130" s="75" t="s">
        <v>247</v>
      </c>
      <c r="R130" s="79" t="s">
        <v>249</v>
      </c>
      <c r="S130" s="75" t="s">
        <v>299</v>
      </c>
      <c r="T130" s="82">
        <f t="shared" si="4"/>
        <v>264809</v>
      </c>
    </row>
    <row r="131" spans="1:20" ht="38.25">
      <c r="A131" s="52">
        <v>40</v>
      </c>
      <c r="B131" s="52">
        <v>561</v>
      </c>
      <c r="C131" s="52">
        <v>1047</v>
      </c>
      <c r="D131" s="51" t="s">
        <v>16</v>
      </c>
      <c r="E131" s="56" t="s">
        <v>57</v>
      </c>
      <c r="F131" s="69">
        <v>0</v>
      </c>
      <c r="G131" s="69">
        <v>286901620305</v>
      </c>
      <c r="H131" s="69">
        <f t="shared" si="6"/>
        <v>286901620305</v>
      </c>
      <c r="I131" s="49">
        <v>1083428.51</v>
      </c>
      <c r="J131" s="55">
        <v>263222</v>
      </c>
      <c r="K131" s="69">
        <f t="shared" si="9"/>
        <v>285182219259.22003</v>
      </c>
      <c r="L131" s="71">
        <f t="shared" si="7"/>
        <v>-1719401045.7799683</v>
      </c>
      <c r="M131" s="49">
        <v>1311895.4754967759</v>
      </c>
      <c r="N131" s="55">
        <v>238326</v>
      </c>
      <c r="O131" s="69">
        <f t="shared" si="8"/>
        <v>312658801093.24463</v>
      </c>
      <c r="P131" s="78" t="s">
        <v>246</v>
      </c>
      <c r="Q131" s="75" t="s">
        <v>247</v>
      </c>
      <c r="R131" s="79" t="s">
        <v>249</v>
      </c>
      <c r="S131" s="75" t="s">
        <v>300</v>
      </c>
      <c r="T131" s="82">
        <f t="shared" si="4"/>
        <v>264809.00000037841</v>
      </c>
    </row>
    <row r="132" spans="1:20" ht="38.25">
      <c r="A132" s="52">
        <v>41</v>
      </c>
      <c r="B132" s="52">
        <v>562</v>
      </c>
      <c r="C132" s="52">
        <v>1050</v>
      </c>
      <c r="D132" s="51" t="s">
        <v>16</v>
      </c>
      <c r="E132" s="56" t="s">
        <v>58</v>
      </c>
      <c r="F132" s="69">
        <v>0</v>
      </c>
      <c r="G132" s="69">
        <v>115626665175</v>
      </c>
      <c r="H132" s="69">
        <f t="shared" si="6"/>
        <v>115626665175</v>
      </c>
      <c r="I132" s="49">
        <v>436641.75</v>
      </c>
      <c r="J132" s="55">
        <v>263222</v>
      </c>
      <c r="K132" s="69">
        <f t="shared" si="9"/>
        <v>114933714718.5</v>
      </c>
      <c r="L132" s="71">
        <f t="shared" si="7"/>
        <v>-692950456.5</v>
      </c>
      <c r="M132" s="49">
        <v>528718.16732789727</v>
      </c>
      <c r="N132" s="55">
        <v>238326</v>
      </c>
      <c r="O132" s="69">
        <f t="shared" si="8"/>
        <v>126007285946.58844</v>
      </c>
      <c r="P132" s="78" t="s">
        <v>246</v>
      </c>
      <c r="Q132" s="75" t="s">
        <v>247</v>
      </c>
      <c r="R132" s="79" t="s">
        <v>249</v>
      </c>
      <c r="S132" s="75" t="s">
        <v>301</v>
      </c>
      <c r="T132" s="82">
        <f t="shared" si="4"/>
        <v>264808.99999828235</v>
      </c>
    </row>
    <row r="133" spans="1:20" ht="38.25">
      <c r="A133" s="52">
        <v>42</v>
      </c>
      <c r="B133" s="52">
        <v>563</v>
      </c>
      <c r="C133" s="52">
        <v>1056</v>
      </c>
      <c r="D133" s="51" t="s">
        <v>16</v>
      </c>
      <c r="E133" s="56" t="s">
        <v>59</v>
      </c>
      <c r="F133" s="69">
        <v>0</v>
      </c>
      <c r="G133" s="69">
        <v>132101770351</v>
      </c>
      <c r="H133" s="69">
        <f t="shared" si="6"/>
        <v>132101770351</v>
      </c>
      <c r="I133" s="49">
        <v>498856.8</v>
      </c>
      <c r="J133" s="55">
        <v>263222</v>
      </c>
      <c r="K133" s="69">
        <f t="shared" si="9"/>
        <v>131310084609.59999</v>
      </c>
      <c r="L133" s="71">
        <f t="shared" si="7"/>
        <v>-791685741.40000916</v>
      </c>
      <c r="M133" s="49">
        <v>604052.75733495329</v>
      </c>
      <c r="N133" s="55">
        <v>238326</v>
      </c>
      <c r="O133" s="69">
        <f t="shared" si="8"/>
        <v>143961477444.61008</v>
      </c>
      <c r="P133" s="78" t="s">
        <v>246</v>
      </c>
      <c r="Q133" s="75" t="s">
        <v>247</v>
      </c>
      <c r="R133" s="79" t="s">
        <v>249</v>
      </c>
      <c r="S133" s="75" t="s">
        <v>302</v>
      </c>
      <c r="T133" s="82">
        <f t="shared" si="4"/>
        <v>264808.99999959907</v>
      </c>
    </row>
    <row r="134" spans="1:20" ht="25.5">
      <c r="A134" s="52">
        <v>43</v>
      </c>
      <c r="B134" s="52">
        <v>553</v>
      </c>
      <c r="C134" s="52">
        <v>953</v>
      </c>
      <c r="D134" s="51" t="s">
        <v>16</v>
      </c>
      <c r="E134" s="56" t="s">
        <v>48</v>
      </c>
      <c r="F134" s="69">
        <v>0</v>
      </c>
      <c r="G134" s="69">
        <v>38960024125</v>
      </c>
      <c r="H134" s="69">
        <f t="shared" si="6"/>
        <v>38960024125</v>
      </c>
      <c r="I134" s="49">
        <v>147125</v>
      </c>
      <c r="J134" s="55">
        <v>263222</v>
      </c>
      <c r="K134" s="69">
        <f>I134*J134</f>
        <v>38726536750</v>
      </c>
      <c r="L134" s="71">
        <f t="shared" si="7"/>
        <v>-233487375</v>
      </c>
      <c r="M134" s="49">
        <v>179673.3397834163</v>
      </c>
      <c r="N134" s="55">
        <v>238326</v>
      </c>
      <c r="O134" s="69">
        <f t="shared" si="8"/>
        <v>42820828377.222473</v>
      </c>
      <c r="P134" s="78" t="s">
        <v>246</v>
      </c>
      <c r="Q134" s="75" t="s">
        <v>247</v>
      </c>
      <c r="R134" s="79" t="s">
        <v>265</v>
      </c>
      <c r="S134" s="75" t="s">
        <v>416</v>
      </c>
      <c r="T134" s="82">
        <f t="shared" si="4"/>
        <v>264809</v>
      </c>
    </row>
    <row r="135" spans="1:20" ht="38.25">
      <c r="A135" s="52">
        <v>44</v>
      </c>
      <c r="B135" s="52">
        <v>553</v>
      </c>
      <c r="C135" s="52">
        <v>953</v>
      </c>
      <c r="D135" s="51" t="s">
        <v>16</v>
      </c>
      <c r="E135" s="56" t="s">
        <v>49</v>
      </c>
      <c r="F135" s="69">
        <v>0</v>
      </c>
      <c r="G135" s="69">
        <v>130480397806</v>
      </c>
      <c r="H135" s="69">
        <f t="shared" si="6"/>
        <v>130480397806</v>
      </c>
      <c r="I135" s="49">
        <v>492734</v>
      </c>
      <c r="J135" s="55">
        <v>263222</v>
      </c>
      <c r="K135" s="69">
        <f t="shared" ref="K135:K144" si="10">I135*J135</f>
        <v>129698428948</v>
      </c>
      <c r="L135" s="71">
        <f t="shared" si="7"/>
        <v>-781968858</v>
      </c>
      <c r="M135" s="49">
        <v>601741.12764548417</v>
      </c>
      <c r="N135" s="55">
        <v>238326</v>
      </c>
      <c r="O135" s="69">
        <f t="shared" si="8"/>
        <v>143410555987.23767</v>
      </c>
      <c r="P135" s="78" t="s">
        <v>246</v>
      </c>
      <c r="Q135" s="75" t="s">
        <v>247</v>
      </c>
      <c r="R135" s="79" t="s">
        <v>261</v>
      </c>
      <c r="S135" s="75" t="s">
        <v>416</v>
      </c>
      <c r="T135" s="82">
        <f t="shared" si="4"/>
        <v>264809</v>
      </c>
    </row>
    <row r="136" spans="1:20" ht="25.5">
      <c r="A136" s="52">
        <v>45</v>
      </c>
      <c r="B136" s="52">
        <v>564</v>
      </c>
      <c r="C136" s="52">
        <v>1057</v>
      </c>
      <c r="D136" s="51" t="s">
        <v>16</v>
      </c>
      <c r="E136" s="56" t="s">
        <v>60</v>
      </c>
      <c r="F136" s="69">
        <v>0</v>
      </c>
      <c r="G136" s="69">
        <v>79470433446</v>
      </c>
      <c r="H136" s="69">
        <f t="shared" si="6"/>
        <v>79470433446</v>
      </c>
      <c r="I136" s="49">
        <v>300104.73</v>
      </c>
      <c r="J136" s="55">
        <v>263222</v>
      </c>
      <c r="K136" s="69">
        <f t="shared" si="10"/>
        <v>78994167240.059998</v>
      </c>
      <c r="L136" s="71">
        <f t="shared" si="7"/>
        <v>-476266205.94000244</v>
      </c>
      <c r="M136" s="49">
        <v>366496.64655157458</v>
      </c>
      <c r="N136" s="55">
        <v>238326</v>
      </c>
      <c r="O136" s="69">
        <f t="shared" si="8"/>
        <v>87345679786.050568</v>
      </c>
      <c r="P136" s="78" t="s">
        <v>246</v>
      </c>
      <c r="Q136" s="75" t="s">
        <v>247</v>
      </c>
      <c r="R136" s="79" t="s">
        <v>249</v>
      </c>
      <c r="S136" s="75" t="s">
        <v>373</v>
      </c>
      <c r="T136" s="82">
        <f t="shared" si="4"/>
        <v>264808.99999810068</v>
      </c>
    </row>
    <row r="137" spans="1:20" ht="38.25">
      <c r="A137" s="52">
        <v>46</v>
      </c>
      <c r="B137" s="52">
        <v>565</v>
      </c>
      <c r="C137" s="52">
        <v>1104</v>
      </c>
      <c r="D137" s="51" t="s">
        <v>16</v>
      </c>
      <c r="E137" s="56" t="s">
        <v>61</v>
      </c>
      <c r="F137" s="69">
        <v>0</v>
      </c>
      <c r="G137" s="69">
        <v>221748241680</v>
      </c>
      <c r="H137" s="69">
        <f t="shared" si="6"/>
        <v>221748241680</v>
      </c>
      <c r="I137" s="49">
        <v>837389.37</v>
      </c>
      <c r="J137" s="55">
        <v>263222</v>
      </c>
      <c r="K137" s="69">
        <f t="shared" si="10"/>
        <v>220419304750.13998</v>
      </c>
      <c r="L137" s="71">
        <f t="shared" si="7"/>
        <v>-1328936929.8600159</v>
      </c>
      <c r="M137" s="49">
        <v>1022644.3147461745</v>
      </c>
      <c r="N137" s="55">
        <v>238326</v>
      </c>
      <c r="O137" s="69">
        <f t="shared" si="8"/>
        <v>243722728956.19678</v>
      </c>
      <c r="P137" s="78" t="s">
        <v>246</v>
      </c>
      <c r="Q137" s="75" t="s">
        <v>247</v>
      </c>
      <c r="R137" s="79" t="s">
        <v>249</v>
      </c>
      <c r="S137" s="75" t="s">
        <v>403</v>
      </c>
      <c r="T137" s="82">
        <f t="shared" si="4"/>
        <v>264808.99999960593</v>
      </c>
    </row>
    <row r="138" spans="1:20" ht="38.25">
      <c r="A138" s="52">
        <v>47</v>
      </c>
      <c r="B138" s="52">
        <v>566</v>
      </c>
      <c r="C138" s="52">
        <v>1105</v>
      </c>
      <c r="D138" s="51" t="s">
        <v>16</v>
      </c>
      <c r="E138" s="56" t="s">
        <v>62</v>
      </c>
      <c r="F138" s="69">
        <v>0</v>
      </c>
      <c r="G138" s="69">
        <v>489917106495</v>
      </c>
      <c r="H138" s="69">
        <f t="shared" si="6"/>
        <v>489917106495</v>
      </c>
      <c r="I138" s="49">
        <v>1850077.25</v>
      </c>
      <c r="J138" s="55">
        <v>263222</v>
      </c>
      <c r="K138" s="69">
        <f t="shared" si="10"/>
        <v>486981033899.5</v>
      </c>
      <c r="L138" s="71">
        <f t="shared" si="7"/>
        <v>-2936072595.5</v>
      </c>
      <c r="M138" s="49">
        <v>2259368.2811542461</v>
      </c>
      <c r="N138" s="55">
        <v>238326</v>
      </c>
      <c r="O138" s="69">
        <f t="shared" si="8"/>
        <v>538466204974.36682</v>
      </c>
      <c r="P138" s="78" t="s">
        <v>246</v>
      </c>
      <c r="Q138" s="75" t="s">
        <v>247</v>
      </c>
      <c r="R138" s="79" t="s">
        <v>249</v>
      </c>
      <c r="S138" s="75" t="s">
        <v>305</v>
      </c>
      <c r="T138" s="82">
        <f t="shared" si="4"/>
        <v>264808.99999986484</v>
      </c>
    </row>
    <row r="139" spans="1:20" ht="38.25">
      <c r="A139" s="52">
        <v>48</v>
      </c>
      <c r="B139" s="52">
        <v>567</v>
      </c>
      <c r="C139" s="52">
        <v>1106</v>
      </c>
      <c r="D139" s="51" t="s">
        <v>16</v>
      </c>
      <c r="E139" s="56" t="s">
        <v>63</v>
      </c>
      <c r="F139" s="69">
        <v>0</v>
      </c>
      <c r="G139" s="69">
        <f>I139*264809</f>
        <v>684801743560.69006</v>
      </c>
      <c r="H139" s="69">
        <f t="shared" si="6"/>
        <v>684801743560.69006</v>
      </c>
      <c r="I139" s="49">
        <v>2586021.41</v>
      </c>
      <c r="J139" s="55">
        <v>263222</v>
      </c>
      <c r="K139" s="69">
        <f t="shared" si="10"/>
        <v>680697727583.02002</v>
      </c>
      <c r="L139" s="71">
        <f t="shared" si="7"/>
        <v>-4104015977.6700439</v>
      </c>
      <c r="M139" s="49">
        <v>3158124.7475692057</v>
      </c>
      <c r="N139" s="55">
        <v>238326</v>
      </c>
      <c r="O139" s="69">
        <f t="shared" si="8"/>
        <v>752663238589.17847</v>
      </c>
      <c r="P139" s="78" t="s">
        <v>246</v>
      </c>
      <c r="Q139" s="75" t="s">
        <v>247</v>
      </c>
      <c r="R139" s="79" t="s">
        <v>252</v>
      </c>
      <c r="S139" s="75" t="s">
        <v>335</v>
      </c>
      <c r="T139" s="82">
        <f t="shared" si="4"/>
        <v>264809</v>
      </c>
    </row>
    <row r="140" spans="1:20" ht="38.25">
      <c r="A140" s="52">
        <v>49</v>
      </c>
      <c r="B140" s="52">
        <v>568</v>
      </c>
      <c r="C140" s="52">
        <v>1109</v>
      </c>
      <c r="D140" s="51" t="s">
        <v>16</v>
      </c>
      <c r="E140" s="56" t="s">
        <v>64</v>
      </c>
      <c r="F140" s="69">
        <v>0</v>
      </c>
      <c r="G140" s="69">
        <v>394481465547</v>
      </c>
      <c r="H140" s="69">
        <f t="shared" si="6"/>
        <v>394481465547</v>
      </c>
      <c r="I140" s="49">
        <v>1489683</v>
      </c>
      <c r="J140" s="55">
        <v>263222</v>
      </c>
      <c r="K140" s="69">
        <f t="shared" si="10"/>
        <v>392117338626</v>
      </c>
      <c r="L140" s="71">
        <f t="shared" si="7"/>
        <v>-2364126921</v>
      </c>
      <c r="M140" s="49">
        <v>1819244.3148926352</v>
      </c>
      <c r="N140" s="55">
        <v>238326</v>
      </c>
      <c r="O140" s="69">
        <f t="shared" si="8"/>
        <v>433573220591.10217</v>
      </c>
      <c r="P140" s="78" t="s">
        <v>246</v>
      </c>
      <c r="Q140" s="75" t="s">
        <v>247</v>
      </c>
      <c r="R140" s="79" t="s">
        <v>254</v>
      </c>
      <c r="S140" s="75" t="s">
        <v>336</v>
      </c>
      <c r="T140" s="82">
        <f t="shared" si="4"/>
        <v>264809</v>
      </c>
    </row>
    <row r="141" spans="1:20" ht="38.25">
      <c r="A141" s="52">
        <v>50</v>
      </c>
      <c r="B141" s="52">
        <v>569</v>
      </c>
      <c r="C141" s="52">
        <v>1131</v>
      </c>
      <c r="D141" s="51" t="s">
        <v>16</v>
      </c>
      <c r="E141" s="56" t="s">
        <v>65</v>
      </c>
      <c r="F141" s="69">
        <v>0</v>
      </c>
      <c r="G141" s="69">
        <v>27750923964</v>
      </c>
      <c r="H141" s="69">
        <f t="shared" si="6"/>
        <v>27750923964</v>
      </c>
      <c r="I141" s="49">
        <v>104796</v>
      </c>
      <c r="J141" s="55">
        <v>263222</v>
      </c>
      <c r="K141" s="69">
        <f t="shared" si="10"/>
        <v>27584612712</v>
      </c>
      <c r="L141" s="71">
        <f t="shared" si="7"/>
        <v>-166311252</v>
      </c>
      <c r="M141" s="49">
        <v>127979.93077956088</v>
      </c>
      <c r="N141" s="55">
        <v>238326</v>
      </c>
      <c r="O141" s="69">
        <f t="shared" si="8"/>
        <v>30500944982.969624</v>
      </c>
      <c r="P141" s="78" t="s">
        <v>246</v>
      </c>
      <c r="Q141" s="75" t="s">
        <v>247</v>
      </c>
      <c r="R141" s="79" t="s">
        <v>249</v>
      </c>
      <c r="S141" s="75" t="s">
        <v>399</v>
      </c>
      <c r="T141" s="82">
        <f t="shared" si="4"/>
        <v>264809</v>
      </c>
    </row>
    <row r="142" spans="1:20" ht="38.25">
      <c r="A142" s="52">
        <v>51</v>
      </c>
      <c r="B142" s="52">
        <v>570</v>
      </c>
      <c r="C142" s="52">
        <v>1132</v>
      </c>
      <c r="D142" s="51" t="s">
        <v>16</v>
      </c>
      <c r="E142" s="56" t="s">
        <v>66</v>
      </c>
      <c r="F142" s="69">
        <v>0</v>
      </c>
      <c r="G142" s="69">
        <v>317349499473</v>
      </c>
      <c r="H142" s="69">
        <f t="shared" si="6"/>
        <v>317349499473</v>
      </c>
      <c r="I142" s="49">
        <v>1198409.04</v>
      </c>
      <c r="J142" s="55">
        <v>263222</v>
      </c>
      <c r="K142" s="69">
        <f t="shared" si="10"/>
        <v>315447624326.88</v>
      </c>
      <c r="L142" s="71">
        <f t="shared" si="7"/>
        <v>-1901875146.1199951</v>
      </c>
      <c r="M142" s="49">
        <v>1463532.0621474104</v>
      </c>
      <c r="N142" s="55">
        <v>238326</v>
      </c>
      <c r="O142" s="69">
        <f t="shared" si="8"/>
        <v>348797742243.34375</v>
      </c>
      <c r="P142" s="78" t="s">
        <v>246</v>
      </c>
      <c r="Q142" s="75" t="s">
        <v>247</v>
      </c>
      <c r="R142" s="79" t="s">
        <v>249</v>
      </c>
      <c r="S142" s="75" t="s">
        <v>383</v>
      </c>
      <c r="T142" s="82">
        <f t="shared" si="4"/>
        <v>264808.99999969959</v>
      </c>
    </row>
    <row r="143" spans="1:20" ht="38.25">
      <c r="A143" s="52">
        <v>52</v>
      </c>
      <c r="B143" s="52">
        <v>571</v>
      </c>
      <c r="C143" s="52">
        <v>1133</v>
      </c>
      <c r="D143" s="51" t="s">
        <v>16</v>
      </c>
      <c r="E143" s="56" t="s">
        <v>67</v>
      </c>
      <c r="F143" s="69">
        <v>0</v>
      </c>
      <c r="G143" s="69">
        <v>1494201264212</v>
      </c>
      <c r="H143" s="69">
        <f t="shared" si="6"/>
        <v>1494201264212</v>
      </c>
      <c r="I143" s="49">
        <v>5642562.2400000002</v>
      </c>
      <c r="J143" s="55">
        <v>263222</v>
      </c>
      <c r="K143" s="69">
        <f t="shared" si="10"/>
        <v>1485246517937.28</v>
      </c>
      <c r="L143" s="71">
        <f t="shared" si="7"/>
        <v>-8954746274.7199707</v>
      </c>
      <c r="M143" s="49">
        <v>6890861.5299683576</v>
      </c>
      <c r="N143" s="55">
        <v>238326</v>
      </c>
      <c r="O143" s="69">
        <f t="shared" si="8"/>
        <v>1642271464991.2388</v>
      </c>
      <c r="P143" s="78" t="s">
        <v>246</v>
      </c>
      <c r="Q143" s="75" t="s">
        <v>247</v>
      </c>
      <c r="R143" s="79" t="s">
        <v>249</v>
      </c>
      <c r="S143" s="75" t="s">
        <v>382</v>
      </c>
      <c r="T143" s="82">
        <f t="shared" si="4"/>
        <v>264808.99999997165</v>
      </c>
    </row>
    <row r="144" spans="1:20" ht="25.5">
      <c r="A144" s="52">
        <v>53</v>
      </c>
      <c r="B144" s="52">
        <v>572</v>
      </c>
      <c r="C144" s="52">
        <v>1136</v>
      </c>
      <c r="D144" s="51" t="s">
        <v>16</v>
      </c>
      <c r="E144" s="56" t="s">
        <v>68</v>
      </c>
      <c r="F144" s="69">
        <v>0</v>
      </c>
      <c r="G144" s="69">
        <v>155335500302</v>
      </c>
      <c r="H144" s="69">
        <f t="shared" si="6"/>
        <v>155335500302</v>
      </c>
      <c r="I144" s="49">
        <v>586594.49</v>
      </c>
      <c r="J144" s="55">
        <v>263222</v>
      </c>
      <c r="K144" s="69">
        <f t="shared" si="10"/>
        <v>154404574846.78</v>
      </c>
      <c r="L144" s="71">
        <f t="shared" si="7"/>
        <v>-930925455.22000122</v>
      </c>
      <c r="M144" s="49">
        <v>716366.29476193583</v>
      </c>
      <c r="N144" s="55">
        <v>238326</v>
      </c>
      <c r="O144" s="69">
        <f t="shared" si="8"/>
        <v>170728713565.43311</v>
      </c>
      <c r="P144" s="78" t="s">
        <v>246</v>
      </c>
      <c r="Q144" s="75" t="s">
        <v>247</v>
      </c>
      <c r="R144" s="79" t="s">
        <v>249</v>
      </c>
      <c r="S144" s="75" t="s">
        <v>311</v>
      </c>
      <c r="T144" s="82">
        <f t="shared" si="4"/>
        <v>264808.99999930104</v>
      </c>
    </row>
    <row r="145" spans="1:20" ht="38.25">
      <c r="A145" s="52">
        <v>54</v>
      </c>
      <c r="B145" s="52">
        <v>626</v>
      </c>
      <c r="C145" s="52">
        <v>1120</v>
      </c>
      <c r="D145" s="51" t="s">
        <v>69</v>
      </c>
      <c r="E145" s="56" t="s">
        <v>70</v>
      </c>
      <c r="F145" s="69">
        <v>0</v>
      </c>
      <c r="G145" s="69">
        <v>57587960151</v>
      </c>
      <c r="H145" s="69">
        <f t="shared" si="6"/>
        <v>57587960151</v>
      </c>
      <c r="I145" s="49">
        <v>218028.85</v>
      </c>
      <c r="J145" s="55">
        <v>263222</v>
      </c>
      <c r="K145" s="69">
        <f>I145*J145</f>
        <v>57389989954.700005</v>
      </c>
      <c r="L145" s="71">
        <f t="shared" si="7"/>
        <v>-197970196.29999542</v>
      </c>
      <c r="M145" s="49">
        <v>257489.02312499346</v>
      </c>
      <c r="N145" s="55">
        <v>238326</v>
      </c>
      <c r="O145" s="69">
        <f t="shared" si="8"/>
        <v>61366328925.287193</v>
      </c>
      <c r="P145" s="78" t="s">
        <v>246</v>
      </c>
      <c r="Q145" s="75" t="s">
        <v>247</v>
      </c>
      <c r="R145" s="79" t="s">
        <v>254</v>
      </c>
      <c r="S145" s="75" t="s">
        <v>337</v>
      </c>
      <c r="T145" s="82">
        <f t="shared" si="4"/>
        <v>264130.00000229327</v>
      </c>
    </row>
    <row r="146" spans="1:20" ht="38.25">
      <c r="A146" s="52">
        <v>55</v>
      </c>
      <c r="B146" s="52">
        <v>627</v>
      </c>
      <c r="C146" s="52">
        <v>1119</v>
      </c>
      <c r="D146" s="51" t="s">
        <v>69</v>
      </c>
      <c r="E146" s="56" t="s">
        <v>71</v>
      </c>
      <c r="F146" s="69">
        <v>0</v>
      </c>
      <c r="G146" s="69">
        <v>118858500000</v>
      </c>
      <c r="H146" s="69">
        <f t="shared" si="6"/>
        <v>118858500000</v>
      </c>
      <c r="I146" s="49">
        <v>450000</v>
      </c>
      <c r="J146" s="55">
        <v>263222</v>
      </c>
      <c r="K146" s="69">
        <f t="shared" ref="K146:K154" si="11">I146*J146</f>
        <v>118449900000</v>
      </c>
      <c r="L146" s="71">
        <f t="shared" si="7"/>
        <v>-408600000</v>
      </c>
      <c r="M146" s="49">
        <v>531443.70759304124</v>
      </c>
      <c r="N146" s="55">
        <v>238326</v>
      </c>
      <c r="O146" s="69">
        <f t="shared" si="8"/>
        <v>126656853055.81915</v>
      </c>
      <c r="P146" s="78" t="s">
        <v>246</v>
      </c>
      <c r="Q146" s="75" t="s">
        <v>247</v>
      </c>
      <c r="R146" s="79" t="s">
        <v>249</v>
      </c>
      <c r="S146" s="75" t="s">
        <v>398</v>
      </c>
      <c r="T146" s="82">
        <f t="shared" si="4"/>
        <v>264130</v>
      </c>
    </row>
    <row r="147" spans="1:20" ht="25.5">
      <c r="A147" s="52">
        <v>56</v>
      </c>
      <c r="B147" s="52">
        <v>628</v>
      </c>
      <c r="C147" s="52">
        <v>1117</v>
      </c>
      <c r="D147" s="51" t="s">
        <v>69</v>
      </c>
      <c r="E147" s="56" t="s">
        <v>72</v>
      </c>
      <c r="F147" s="69">
        <v>0</v>
      </c>
      <c r="G147" s="69">
        <v>632378717426</v>
      </c>
      <c r="H147" s="69">
        <f t="shared" si="6"/>
        <v>632378717426</v>
      </c>
      <c r="I147" s="49">
        <v>2394194.9700000002</v>
      </c>
      <c r="J147" s="55">
        <v>263222</v>
      </c>
      <c r="K147" s="69">
        <f t="shared" si="11"/>
        <v>630204788393.34009</v>
      </c>
      <c r="L147" s="71">
        <f t="shared" si="7"/>
        <v>-2173929032.6599121</v>
      </c>
      <c r="M147" s="49">
        <v>2827510.7812386896</v>
      </c>
      <c r="N147" s="55">
        <v>238326</v>
      </c>
      <c r="O147" s="69">
        <f t="shared" si="8"/>
        <v>673869334449.49194</v>
      </c>
      <c r="P147" s="78" t="s">
        <v>246</v>
      </c>
      <c r="Q147" s="75" t="s">
        <v>247</v>
      </c>
      <c r="R147" s="79" t="s">
        <v>254</v>
      </c>
      <c r="S147" s="75" t="s">
        <v>338</v>
      </c>
      <c r="T147" s="82">
        <f t="shared" si="4"/>
        <v>264129.99999995821</v>
      </c>
    </row>
    <row r="148" spans="1:20" ht="25.5">
      <c r="A148" s="52">
        <v>57</v>
      </c>
      <c r="B148" s="52">
        <v>629</v>
      </c>
      <c r="C148" s="52">
        <v>1123</v>
      </c>
      <c r="D148" s="51" t="s">
        <v>69</v>
      </c>
      <c r="E148" s="56" t="s">
        <v>73</v>
      </c>
      <c r="F148" s="69">
        <v>0</v>
      </c>
      <c r="G148" s="69">
        <v>187997776299</v>
      </c>
      <c r="H148" s="69">
        <f t="shared" si="6"/>
        <v>187997776299</v>
      </c>
      <c r="I148" s="49">
        <v>711762.3</v>
      </c>
      <c r="J148" s="55">
        <v>263222</v>
      </c>
      <c r="K148" s="69">
        <f t="shared" si="11"/>
        <v>187351496130.60001</v>
      </c>
      <c r="L148" s="71">
        <f t="shared" si="7"/>
        <v>-646280168.3999939</v>
      </c>
      <c r="M148" s="49">
        <v>840581.32363766781</v>
      </c>
      <c r="N148" s="55">
        <v>238326</v>
      </c>
      <c r="O148" s="69">
        <f t="shared" si="8"/>
        <v>200332384537.27081</v>
      </c>
      <c r="P148" s="78" t="s">
        <v>246</v>
      </c>
      <c r="Q148" s="75" t="s">
        <v>247</v>
      </c>
      <c r="R148" s="79" t="s">
        <v>249</v>
      </c>
      <c r="S148" s="75" t="s">
        <v>315</v>
      </c>
      <c r="T148" s="82">
        <f t="shared" si="4"/>
        <v>264130</v>
      </c>
    </row>
    <row r="149" spans="1:20" ht="38.25">
      <c r="A149" s="52">
        <v>58</v>
      </c>
      <c r="B149" s="52">
        <v>630</v>
      </c>
      <c r="C149" s="52">
        <v>1134</v>
      </c>
      <c r="D149" s="51" t="s">
        <v>69</v>
      </c>
      <c r="E149" s="56" t="s">
        <v>74</v>
      </c>
      <c r="F149" s="69">
        <v>0</v>
      </c>
      <c r="G149" s="69">
        <v>285485066336</v>
      </c>
      <c r="H149" s="69">
        <f t="shared" si="6"/>
        <v>285485066336</v>
      </c>
      <c r="I149" s="49">
        <v>1080850.5900000001</v>
      </c>
      <c r="J149" s="55">
        <v>263222</v>
      </c>
      <c r="K149" s="69">
        <f t="shared" si="11"/>
        <v>284503654000.98004</v>
      </c>
      <c r="L149" s="71">
        <f t="shared" si="7"/>
        <v>-981412335.0199585</v>
      </c>
      <c r="M149" s="49">
        <v>1276469.4331193918</v>
      </c>
      <c r="N149" s="55">
        <v>238326</v>
      </c>
      <c r="O149" s="69">
        <f t="shared" si="8"/>
        <v>304215854117.61218</v>
      </c>
      <c r="P149" s="78" t="s">
        <v>246</v>
      </c>
      <c r="Q149" s="75" t="s">
        <v>247</v>
      </c>
      <c r="R149" s="79" t="s">
        <v>249</v>
      </c>
      <c r="S149" s="75" t="s">
        <v>266</v>
      </c>
      <c r="T149" s="82">
        <f t="shared" si="4"/>
        <v>264129.99999935232</v>
      </c>
    </row>
    <row r="150" spans="1:20" ht="38.25">
      <c r="A150" s="52">
        <v>59</v>
      </c>
      <c r="B150" s="52">
        <v>631</v>
      </c>
      <c r="C150" s="52">
        <v>1135</v>
      </c>
      <c r="D150" s="51" t="s">
        <v>69</v>
      </c>
      <c r="E150" s="56" t="s">
        <v>75</v>
      </c>
      <c r="F150" s="69">
        <v>0</v>
      </c>
      <c r="G150" s="69">
        <v>547249018851</v>
      </c>
      <c r="H150" s="69">
        <f t="shared" si="6"/>
        <v>547249018851</v>
      </c>
      <c r="I150" s="49">
        <v>2071892.7</v>
      </c>
      <c r="J150" s="55">
        <v>263222</v>
      </c>
      <c r="K150" s="69">
        <f t="shared" si="11"/>
        <v>545367740279.39996</v>
      </c>
      <c r="L150" s="71">
        <f t="shared" si="7"/>
        <v>-1881278571.6000366</v>
      </c>
      <c r="M150" s="49">
        <v>2446876.3071621265</v>
      </c>
      <c r="N150" s="55">
        <v>238326</v>
      </c>
      <c r="O150" s="69">
        <f t="shared" si="8"/>
        <v>583154242780.72095</v>
      </c>
      <c r="P150" s="78" t="s">
        <v>246</v>
      </c>
      <c r="Q150" s="75" t="s">
        <v>247</v>
      </c>
      <c r="R150" s="79" t="s">
        <v>249</v>
      </c>
      <c r="S150" s="75" t="s">
        <v>316</v>
      </c>
      <c r="T150" s="82">
        <f t="shared" si="4"/>
        <v>264130</v>
      </c>
    </row>
    <row r="151" spans="1:20" ht="38.25">
      <c r="A151" s="52">
        <v>60</v>
      </c>
      <c r="B151" s="52">
        <v>632</v>
      </c>
      <c r="C151" s="52">
        <v>1137</v>
      </c>
      <c r="D151" s="51" t="s">
        <v>69</v>
      </c>
      <c r="E151" s="56" t="s">
        <v>76</v>
      </c>
      <c r="F151" s="69">
        <v>0</v>
      </c>
      <c r="G151" s="69">
        <v>215692519950</v>
      </c>
      <c r="H151" s="69">
        <f t="shared" si="6"/>
        <v>215692519950</v>
      </c>
      <c r="I151" s="49">
        <v>816615</v>
      </c>
      <c r="J151" s="55">
        <v>263222</v>
      </c>
      <c r="K151" s="69">
        <f t="shared" si="11"/>
        <v>214951033530</v>
      </c>
      <c r="L151" s="71">
        <f t="shared" si="7"/>
        <v>-741486420</v>
      </c>
      <c r="M151" s="49">
        <v>964410.89616909204</v>
      </c>
      <c r="N151" s="55">
        <v>238326</v>
      </c>
      <c r="O151" s="69">
        <f t="shared" si="8"/>
        <v>229844191240.39502</v>
      </c>
      <c r="P151" s="78" t="s">
        <v>246</v>
      </c>
      <c r="Q151" s="75" t="s">
        <v>247</v>
      </c>
      <c r="R151" s="79" t="s">
        <v>249</v>
      </c>
      <c r="S151" s="75" t="s">
        <v>317</v>
      </c>
      <c r="T151" s="82">
        <f t="shared" si="4"/>
        <v>264130</v>
      </c>
    </row>
    <row r="152" spans="1:20" ht="25.5">
      <c r="A152" s="52">
        <v>61</v>
      </c>
      <c r="B152" s="52">
        <v>633</v>
      </c>
      <c r="C152" s="52">
        <v>1138</v>
      </c>
      <c r="D152" s="51" t="s">
        <v>69</v>
      </c>
      <c r="E152" s="56" t="s">
        <v>77</v>
      </c>
      <c r="F152" s="69">
        <v>0</v>
      </c>
      <c r="G152" s="69">
        <v>68673800000</v>
      </c>
      <c r="H152" s="69">
        <f t="shared" si="6"/>
        <v>68673800000</v>
      </c>
      <c r="I152" s="49">
        <v>260000</v>
      </c>
      <c r="J152" s="55">
        <v>263222</v>
      </c>
      <c r="K152" s="69">
        <f t="shared" si="11"/>
        <v>68437720000</v>
      </c>
      <c r="L152" s="71">
        <f t="shared" si="7"/>
        <v>-236080000</v>
      </c>
      <c r="M152" s="49">
        <v>307056.36438709049</v>
      </c>
      <c r="N152" s="55">
        <v>238326</v>
      </c>
      <c r="O152" s="69">
        <f t="shared" si="8"/>
        <v>73179515098.917725</v>
      </c>
      <c r="P152" s="78" t="s">
        <v>246</v>
      </c>
      <c r="Q152" s="75" t="s">
        <v>247</v>
      </c>
      <c r="R152" s="79" t="s">
        <v>249</v>
      </c>
      <c r="S152" s="75" t="s">
        <v>318</v>
      </c>
      <c r="T152" s="82">
        <f t="shared" si="4"/>
        <v>264130</v>
      </c>
    </row>
    <row r="153" spans="1:20" ht="38.25">
      <c r="A153" s="52">
        <v>62</v>
      </c>
      <c r="B153" s="52">
        <v>634</v>
      </c>
      <c r="C153" s="52">
        <v>1139</v>
      </c>
      <c r="D153" s="51" t="s">
        <v>69</v>
      </c>
      <c r="E153" s="56" t="s">
        <v>78</v>
      </c>
      <c r="F153" s="69">
        <v>0</v>
      </c>
      <c r="G153" s="69">
        <v>501573361320</v>
      </c>
      <c r="H153" s="69">
        <f t="shared" si="6"/>
        <v>501573361320</v>
      </c>
      <c r="I153" s="49">
        <v>1898964</v>
      </c>
      <c r="J153" s="55">
        <v>263222</v>
      </c>
      <c r="K153" s="69">
        <f t="shared" si="11"/>
        <v>499849102008</v>
      </c>
      <c r="L153" s="71">
        <f t="shared" si="7"/>
        <v>-1724259312</v>
      </c>
      <c r="M153" s="49">
        <v>2242649.9305460271</v>
      </c>
      <c r="N153" s="55">
        <v>238326</v>
      </c>
      <c r="O153" s="69">
        <f t="shared" si="8"/>
        <v>534481787347.31244</v>
      </c>
      <c r="P153" s="78" t="s">
        <v>246</v>
      </c>
      <c r="Q153" s="75" t="s">
        <v>247</v>
      </c>
      <c r="R153" s="79" t="s">
        <v>252</v>
      </c>
      <c r="S153" s="75" t="s">
        <v>397</v>
      </c>
      <c r="T153" s="82">
        <f t="shared" si="4"/>
        <v>264130</v>
      </c>
    </row>
    <row r="154" spans="1:20" ht="38.25">
      <c r="A154" s="52">
        <v>63</v>
      </c>
      <c r="B154" s="52">
        <v>635</v>
      </c>
      <c r="C154" s="52">
        <v>1140</v>
      </c>
      <c r="D154" s="51" t="s">
        <v>69</v>
      </c>
      <c r="E154" s="56" t="s">
        <v>79</v>
      </c>
      <c r="F154" s="69">
        <v>0</v>
      </c>
      <c r="G154" s="69">
        <v>281708313728</v>
      </c>
      <c r="H154" s="69">
        <f t="shared" si="6"/>
        <v>281708313728</v>
      </c>
      <c r="I154" s="49">
        <v>1066551.75</v>
      </c>
      <c r="J154" s="55">
        <v>263222</v>
      </c>
      <c r="K154" s="69">
        <f t="shared" si="11"/>
        <v>280739884738.5</v>
      </c>
      <c r="L154" s="71">
        <f t="shared" si="7"/>
        <v>-968428989.5</v>
      </c>
      <c r="M154" s="49">
        <v>1259582.7030218809</v>
      </c>
      <c r="N154" s="55">
        <v>238326</v>
      </c>
      <c r="O154" s="69">
        <f t="shared" si="8"/>
        <v>300191307280.39282</v>
      </c>
      <c r="P154" s="78" t="s">
        <v>246</v>
      </c>
      <c r="Q154" s="75" t="s">
        <v>247</v>
      </c>
      <c r="R154" s="79" t="s">
        <v>252</v>
      </c>
      <c r="S154" s="75" t="s">
        <v>339</v>
      </c>
      <c r="T154" s="82">
        <f t="shared" si="4"/>
        <v>264130.0000004688</v>
      </c>
    </row>
    <row r="155" spans="1:20" ht="38.25">
      <c r="A155" s="52">
        <v>64</v>
      </c>
      <c r="B155" s="52">
        <v>1403</v>
      </c>
      <c r="C155" s="52">
        <v>1738</v>
      </c>
      <c r="D155" s="51" t="s">
        <v>195</v>
      </c>
      <c r="E155" s="56" t="s">
        <v>200</v>
      </c>
      <c r="F155" s="69">
        <v>0</v>
      </c>
      <c r="G155" s="69">
        <v>967485476052</v>
      </c>
      <c r="H155" s="69">
        <f t="shared" si="6"/>
        <v>967485476052</v>
      </c>
      <c r="I155" s="49">
        <v>3506805.21</v>
      </c>
      <c r="J155" s="55">
        <v>263222</v>
      </c>
      <c r="K155" s="69">
        <f>J155*I155</f>
        <v>923068280986.62</v>
      </c>
      <c r="L155" s="71">
        <f t="shared" si="7"/>
        <v>-44417195065.380005</v>
      </c>
      <c r="M155" s="49">
        <f>I155*1.16076</f>
        <v>4070559.2155595999</v>
      </c>
      <c r="N155" s="55">
        <v>238326</v>
      </c>
      <c r="O155" s="69">
        <f t="shared" si="8"/>
        <v>970120095607.45715</v>
      </c>
      <c r="P155" s="78" t="s">
        <v>246</v>
      </c>
      <c r="Q155" s="75" t="s">
        <v>247</v>
      </c>
      <c r="R155" s="79" t="s">
        <v>249</v>
      </c>
      <c r="S155" s="75" t="s">
        <v>340</v>
      </c>
      <c r="T155" s="82">
        <f t="shared" si="4"/>
        <v>275888.00007856725</v>
      </c>
    </row>
    <row r="156" spans="1:20" ht="25.5">
      <c r="A156" s="52">
        <v>65</v>
      </c>
      <c r="B156" s="52">
        <v>1404</v>
      </c>
      <c r="C156" s="52">
        <v>1739</v>
      </c>
      <c r="D156" s="51" t="s">
        <v>195</v>
      </c>
      <c r="E156" s="56" t="s">
        <v>201</v>
      </c>
      <c r="F156" s="69">
        <v>0</v>
      </c>
      <c r="G156" s="69">
        <v>82886576812</v>
      </c>
      <c r="H156" s="69">
        <f t="shared" ref="H156:H174" si="12">G156-F156</f>
        <v>82886576812</v>
      </c>
      <c r="I156" s="49">
        <v>300435.59999999998</v>
      </c>
      <c r="J156" s="55">
        <v>263222</v>
      </c>
      <c r="K156" s="69">
        <f t="shared" ref="K156:K206" si="13">J156*I156</f>
        <v>79081259503.199997</v>
      </c>
      <c r="L156" s="71">
        <f t="shared" ref="L156:L187" si="14">K156-H156</f>
        <v>-3805317308.8000031</v>
      </c>
      <c r="M156" s="49">
        <f>I156*1.16076</f>
        <v>348733.627056</v>
      </c>
      <c r="N156" s="55">
        <v>238326</v>
      </c>
      <c r="O156" s="69">
        <f t="shared" ref="O156:O187" si="15">N156*M156</f>
        <v>83112290401.74826</v>
      </c>
      <c r="P156" s="78" t="s">
        <v>246</v>
      </c>
      <c r="Q156" s="75" t="s">
        <v>247</v>
      </c>
      <c r="R156" s="79" t="s">
        <v>255</v>
      </c>
      <c r="S156" s="75" t="s">
        <v>416</v>
      </c>
      <c r="T156" s="82">
        <f t="shared" si="4"/>
        <v>275887.99999733723</v>
      </c>
    </row>
    <row r="157" spans="1:20" ht="25.5">
      <c r="A157" s="52">
        <v>66</v>
      </c>
      <c r="B157" s="52">
        <v>1404</v>
      </c>
      <c r="C157" s="52">
        <v>1739</v>
      </c>
      <c r="D157" s="51" t="s">
        <v>195</v>
      </c>
      <c r="E157" s="56" t="s">
        <v>202</v>
      </c>
      <c r="F157" s="69">
        <v>0</v>
      </c>
      <c r="G157" s="69">
        <v>52384234000</v>
      </c>
      <c r="H157" s="69">
        <f t="shared" si="12"/>
        <v>52384234000</v>
      </c>
      <c r="I157" s="49">
        <v>189875</v>
      </c>
      <c r="J157" s="55">
        <v>263222</v>
      </c>
      <c r="K157" s="69">
        <f t="shared" si="13"/>
        <v>49979277250</v>
      </c>
      <c r="L157" s="71">
        <f t="shared" si="14"/>
        <v>-2404956750</v>
      </c>
      <c r="M157" s="49">
        <f>I157*1.16076-14.67</f>
        <v>220384.63499999998</v>
      </c>
      <c r="N157" s="55">
        <v>238326</v>
      </c>
      <c r="O157" s="69">
        <f t="shared" si="15"/>
        <v>52523388521.009995</v>
      </c>
      <c r="P157" s="78" t="s">
        <v>246</v>
      </c>
      <c r="Q157" s="75" t="s">
        <v>247</v>
      </c>
      <c r="R157" s="79" t="s">
        <v>253</v>
      </c>
      <c r="S157" s="75" t="s">
        <v>416</v>
      </c>
      <c r="T157" s="82">
        <f t="shared" ref="T157:T206" si="16">H157/I157</f>
        <v>275888</v>
      </c>
    </row>
    <row r="158" spans="1:20" s="79" customFormat="1" ht="25.5">
      <c r="A158" s="52">
        <v>67</v>
      </c>
      <c r="B158" s="52">
        <v>1405</v>
      </c>
      <c r="C158" s="52">
        <v>1759</v>
      </c>
      <c r="D158" s="51" t="s">
        <v>195</v>
      </c>
      <c r="E158" s="56" t="s">
        <v>203</v>
      </c>
      <c r="F158" s="69">
        <v>0</v>
      </c>
      <c r="G158" s="69">
        <v>156971804997</v>
      </c>
      <c r="H158" s="69">
        <f t="shared" si="12"/>
        <v>156971804997</v>
      </c>
      <c r="I158" s="49">
        <v>568969.31000000006</v>
      </c>
      <c r="J158" s="55">
        <v>263222</v>
      </c>
      <c r="K158" s="69">
        <f t="shared" si="13"/>
        <v>149765239716.82001</v>
      </c>
      <c r="L158" s="71">
        <f t="shared" si="14"/>
        <v>-7206565280.1799927</v>
      </c>
      <c r="M158" s="49">
        <v>643552.38</v>
      </c>
      <c r="N158" s="55">
        <v>238326</v>
      </c>
      <c r="O158" s="69">
        <f t="shared" si="15"/>
        <v>153375264515.88</v>
      </c>
      <c r="P158" s="78" t="s">
        <v>246</v>
      </c>
      <c r="Q158" s="75" t="s">
        <v>247</v>
      </c>
      <c r="R158" s="79" t="s">
        <v>251</v>
      </c>
      <c r="S158" s="75" t="s">
        <v>416</v>
      </c>
      <c r="T158" s="82">
        <f t="shared" si="16"/>
        <v>275887.99999950785</v>
      </c>
    </row>
    <row r="159" spans="1:20" s="79" customFormat="1" ht="25.5">
      <c r="A159" s="52">
        <v>68</v>
      </c>
      <c r="B159" s="52">
        <v>1405</v>
      </c>
      <c r="C159" s="52">
        <v>1759</v>
      </c>
      <c r="D159" s="51" t="s">
        <v>195</v>
      </c>
      <c r="E159" s="56" t="s">
        <v>204</v>
      </c>
      <c r="F159" s="69">
        <v>0</v>
      </c>
      <c r="G159" s="69">
        <v>23872779003</v>
      </c>
      <c r="H159" s="69">
        <f t="shared" si="12"/>
        <v>23872779003</v>
      </c>
      <c r="I159" s="49">
        <v>86530.69</v>
      </c>
      <c r="J159" s="55">
        <v>263222</v>
      </c>
      <c r="K159" s="69">
        <f t="shared" si="13"/>
        <v>22776781283.18</v>
      </c>
      <c r="L159" s="71">
        <f t="shared" si="14"/>
        <v>-1095997719.8199997</v>
      </c>
      <c r="M159" s="49">
        <f>I159*1.14442-3.64</f>
        <v>99023.812249800001</v>
      </c>
      <c r="N159" s="55">
        <v>238326</v>
      </c>
      <c r="O159" s="69">
        <f t="shared" si="15"/>
        <v>23599949078.245834</v>
      </c>
      <c r="P159" s="78" t="s">
        <v>246</v>
      </c>
      <c r="Q159" s="75" t="s">
        <v>247</v>
      </c>
      <c r="R159" s="79" t="s">
        <v>251</v>
      </c>
      <c r="S159" s="75"/>
      <c r="T159" s="82">
        <f t="shared" si="16"/>
        <v>275888.00000323582</v>
      </c>
    </row>
    <row r="160" spans="1:20" s="79" customFormat="1" ht="25.5">
      <c r="A160" s="52">
        <v>69</v>
      </c>
      <c r="B160" s="52">
        <v>1406</v>
      </c>
      <c r="C160" s="52">
        <v>1760</v>
      </c>
      <c r="D160" s="51" t="s">
        <v>195</v>
      </c>
      <c r="E160" s="56" t="s">
        <v>205</v>
      </c>
      <c r="F160" s="69">
        <v>0</v>
      </c>
      <c r="G160" s="69">
        <v>13938206620</v>
      </c>
      <c r="H160" s="69">
        <f t="shared" si="12"/>
        <v>13938206620</v>
      </c>
      <c r="I160" s="49">
        <v>50521.25</v>
      </c>
      <c r="J160" s="55">
        <v>263222</v>
      </c>
      <c r="K160" s="69">
        <f t="shared" si="13"/>
        <v>13298304467.5</v>
      </c>
      <c r="L160" s="71">
        <f t="shared" si="14"/>
        <v>-639902152.5</v>
      </c>
      <c r="M160" s="49">
        <f t="shared" ref="M160:M167" si="17">I160*1.14442</f>
        <v>57817.528924999999</v>
      </c>
      <c r="N160" s="55">
        <v>238326</v>
      </c>
      <c r="O160" s="69">
        <f t="shared" si="15"/>
        <v>13779420398.57955</v>
      </c>
      <c r="P160" s="78" t="s">
        <v>246</v>
      </c>
      <c r="Q160" s="75" t="s">
        <v>247</v>
      </c>
      <c r="R160" s="79" t="s">
        <v>258</v>
      </c>
      <c r="S160" s="75" t="s">
        <v>341</v>
      </c>
      <c r="T160" s="82">
        <f t="shared" si="16"/>
        <v>275888</v>
      </c>
    </row>
    <row r="161" spans="1:20" s="79" customFormat="1" ht="38.25">
      <c r="A161" s="52">
        <v>70</v>
      </c>
      <c r="B161" s="52">
        <v>1407</v>
      </c>
      <c r="C161" s="52">
        <v>1768</v>
      </c>
      <c r="D161" s="51" t="s">
        <v>195</v>
      </c>
      <c r="E161" s="56" t="s">
        <v>206</v>
      </c>
      <c r="F161" s="69">
        <v>0</v>
      </c>
      <c r="G161" s="69">
        <v>78494922657</v>
      </c>
      <c r="H161" s="69">
        <f t="shared" si="12"/>
        <v>78494922657</v>
      </c>
      <c r="I161" s="49">
        <v>284517.34999999998</v>
      </c>
      <c r="J161" s="55">
        <v>263222</v>
      </c>
      <c r="K161" s="69">
        <f t="shared" si="13"/>
        <v>74891225901.699997</v>
      </c>
      <c r="L161" s="71">
        <f t="shared" si="14"/>
        <v>-3603696755.3000031</v>
      </c>
      <c r="M161" s="49">
        <f t="shared" si="17"/>
        <v>325607.34568699996</v>
      </c>
      <c r="N161" s="55">
        <v>238326</v>
      </c>
      <c r="O161" s="69">
        <f t="shared" si="15"/>
        <v>77600696268.199951</v>
      </c>
      <c r="P161" s="78" t="s">
        <v>246</v>
      </c>
      <c r="Q161" s="75" t="s">
        <v>247</v>
      </c>
      <c r="R161" s="79" t="s">
        <v>253</v>
      </c>
      <c r="S161" s="75" t="s">
        <v>342</v>
      </c>
      <c r="T161" s="82">
        <f t="shared" si="16"/>
        <v>275888.00000070297</v>
      </c>
    </row>
    <row r="162" spans="1:20" s="79" customFormat="1" ht="38.25">
      <c r="A162" s="52">
        <v>71</v>
      </c>
      <c r="B162" s="52">
        <v>1408</v>
      </c>
      <c r="C162" s="52">
        <v>1769</v>
      </c>
      <c r="D162" s="51" t="s">
        <v>195</v>
      </c>
      <c r="E162" s="56" t="s">
        <v>207</v>
      </c>
      <c r="F162" s="69">
        <v>0</v>
      </c>
      <c r="G162" s="69">
        <v>133546041803</v>
      </c>
      <c r="H162" s="69">
        <f t="shared" si="12"/>
        <v>133546041803</v>
      </c>
      <c r="I162" s="49">
        <v>484058.9</v>
      </c>
      <c r="J162" s="55">
        <v>263222</v>
      </c>
      <c r="K162" s="69">
        <f t="shared" si="13"/>
        <v>127414951775.8</v>
      </c>
      <c r="L162" s="71">
        <f t="shared" si="14"/>
        <v>-6131090027.1999969</v>
      </c>
      <c r="M162" s="49">
        <f t="shared" si="17"/>
        <v>553966.686338</v>
      </c>
      <c r="N162" s="55">
        <v>238326</v>
      </c>
      <c r="O162" s="69">
        <f t="shared" si="15"/>
        <v>132024664488.19019</v>
      </c>
      <c r="P162" s="78" t="s">
        <v>246</v>
      </c>
      <c r="Q162" s="75" t="s">
        <v>247</v>
      </c>
      <c r="R162" s="79" t="s">
        <v>253</v>
      </c>
      <c r="S162" s="75" t="s">
        <v>343</v>
      </c>
      <c r="T162" s="82">
        <f t="shared" si="16"/>
        <v>275887.99999958684</v>
      </c>
    </row>
    <row r="163" spans="1:20" s="79" customFormat="1" ht="25.5">
      <c r="A163" s="52">
        <v>72</v>
      </c>
      <c r="B163" s="52">
        <v>1409</v>
      </c>
      <c r="C163" s="52">
        <v>1773</v>
      </c>
      <c r="D163" s="51" t="s">
        <v>195</v>
      </c>
      <c r="E163" s="56" t="s">
        <v>208</v>
      </c>
      <c r="F163" s="69">
        <v>0</v>
      </c>
      <c r="G163" s="69">
        <v>13255866624</v>
      </c>
      <c r="H163" s="69">
        <f t="shared" si="12"/>
        <v>13255866624</v>
      </c>
      <c r="I163" s="49">
        <v>48048</v>
      </c>
      <c r="J163" s="55">
        <v>263222</v>
      </c>
      <c r="K163" s="69">
        <f t="shared" si="13"/>
        <v>12647290656</v>
      </c>
      <c r="L163" s="71">
        <f t="shared" si="14"/>
        <v>-608575968</v>
      </c>
      <c r="M163" s="49">
        <f t="shared" si="17"/>
        <v>54987.09216</v>
      </c>
      <c r="N163" s="55">
        <v>238326</v>
      </c>
      <c r="O163" s="69">
        <f t="shared" si="15"/>
        <v>13104853726.124161</v>
      </c>
      <c r="P163" s="78" t="s">
        <v>246</v>
      </c>
      <c r="Q163" s="75" t="s">
        <v>247</v>
      </c>
      <c r="R163" s="79" t="s">
        <v>258</v>
      </c>
      <c r="S163" s="75" t="s">
        <v>344</v>
      </c>
      <c r="T163" s="82">
        <f t="shared" si="16"/>
        <v>275888</v>
      </c>
    </row>
    <row r="164" spans="1:20" s="79" customFormat="1" ht="38.25">
      <c r="A164" s="52">
        <v>73</v>
      </c>
      <c r="B164" s="52">
        <v>1410</v>
      </c>
      <c r="C164" s="52">
        <v>1824</v>
      </c>
      <c r="D164" s="51" t="s">
        <v>195</v>
      </c>
      <c r="E164" s="56" t="s">
        <v>209</v>
      </c>
      <c r="F164" s="69">
        <v>0</v>
      </c>
      <c r="G164" s="69">
        <v>146299964421</v>
      </c>
      <c r="H164" s="69">
        <f t="shared" si="12"/>
        <v>146299964421</v>
      </c>
      <c r="I164" s="49">
        <v>530287.52</v>
      </c>
      <c r="J164" s="55">
        <v>263222</v>
      </c>
      <c r="K164" s="69">
        <f t="shared" si="13"/>
        <v>139583341589.44</v>
      </c>
      <c r="L164" s="71">
        <f t="shared" si="14"/>
        <v>-6716622831.5599976</v>
      </c>
      <c r="M164" s="49">
        <f t="shared" si="17"/>
        <v>606871.64363840001</v>
      </c>
      <c r="N164" s="55">
        <v>238326</v>
      </c>
      <c r="O164" s="69">
        <f t="shared" si="15"/>
        <v>144633291341.76532</v>
      </c>
      <c r="P164" s="78" t="s">
        <v>246</v>
      </c>
      <c r="Q164" s="75" t="s">
        <v>247</v>
      </c>
      <c r="R164" s="79" t="s">
        <v>249</v>
      </c>
      <c r="S164" s="75" t="s">
        <v>345</v>
      </c>
      <c r="T164" s="82">
        <f t="shared" si="16"/>
        <v>275888.0020804563</v>
      </c>
    </row>
    <row r="165" spans="1:20" s="79" customFormat="1" ht="38.25">
      <c r="A165" s="52">
        <v>74</v>
      </c>
      <c r="B165" s="52">
        <v>1411</v>
      </c>
      <c r="C165" s="52">
        <v>1830</v>
      </c>
      <c r="D165" s="51" t="s">
        <v>195</v>
      </c>
      <c r="E165" s="56" t="s">
        <v>210</v>
      </c>
      <c r="F165" s="69">
        <v>0</v>
      </c>
      <c r="G165" s="69">
        <v>70329981294</v>
      </c>
      <c r="H165" s="69">
        <f t="shared" si="12"/>
        <v>70329981294</v>
      </c>
      <c r="I165" s="49">
        <v>254922.22</v>
      </c>
      <c r="J165" s="55">
        <v>263222</v>
      </c>
      <c r="K165" s="69">
        <f t="shared" si="13"/>
        <v>67101136592.840004</v>
      </c>
      <c r="L165" s="71">
        <f t="shared" si="14"/>
        <v>-3228844701.159996</v>
      </c>
      <c r="M165" s="49">
        <f t="shared" si="17"/>
        <v>291738.08701239998</v>
      </c>
      <c r="N165" s="55">
        <v>238326</v>
      </c>
      <c r="O165" s="69">
        <f t="shared" si="15"/>
        <v>69528771325.31723</v>
      </c>
      <c r="P165" s="78" t="s">
        <v>246</v>
      </c>
      <c r="Q165" s="75" t="s">
        <v>247</v>
      </c>
      <c r="R165" s="79" t="s">
        <v>250</v>
      </c>
      <c r="S165" s="75" t="s">
        <v>346</v>
      </c>
      <c r="T165" s="82">
        <f t="shared" si="16"/>
        <v>275887.99946116901</v>
      </c>
    </row>
    <row r="166" spans="1:20" s="79" customFormat="1" ht="38.25">
      <c r="A166" s="52">
        <v>75</v>
      </c>
      <c r="B166" s="52">
        <v>1416</v>
      </c>
      <c r="C166" s="52">
        <v>1936</v>
      </c>
      <c r="D166" s="51" t="s">
        <v>195</v>
      </c>
      <c r="E166" s="56" t="s">
        <v>211</v>
      </c>
      <c r="F166" s="69">
        <v>0</v>
      </c>
      <c r="G166" s="69">
        <v>235198219106</v>
      </c>
      <c r="H166" s="69">
        <f t="shared" si="12"/>
        <v>235198219106</v>
      </c>
      <c r="I166" s="49">
        <v>852513.41</v>
      </c>
      <c r="J166" s="55">
        <v>263222</v>
      </c>
      <c r="K166" s="69">
        <f t="shared" si="13"/>
        <v>224400284807.02002</v>
      </c>
      <c r="L166" s="71">
        <f t="shared" si="14"/>
        <v>-10797934298.97998</v>
      </c>
      <c r="M166" s="49">
        <f t="shared" si="17"/>
        <v>975633.39667220006</v>
      </c>
      <c r="N166" s="55">
        <v>238326</v>
      </c>
      <c r="O166" s="69">
        <f t="shared" si="15"/>
        <v>232518804895.29877</v>
      </c>
      <c r="P166" s="78" t="s">
        <v>246</v>
      </c>
      <c r="Q166" s="75" t="s">
        <v>247</v>
      </c>
      <c r="R166" s="79" t="s">
        <v>252</v>
      </c>
      <c r="S166" s="75" t="s">
        <v>347</v>
      </c>
      <c r="T166" s="82">
        <f t="shared" si="16"/>
        <v>275887.99935240898</v>
      </c>
    </row>
    <row r="167" spans="1:20" s="79" customFormat="1" ht="38.25">
      <c r="A167" s="52">
        <v>76</v>
      </c>
      <c r="B167" s="52">
        <v>1417</v>
      </c>
      <c r="C167" s="52">
        <v>1938</v>
      </c>
      <c r="D167" s="51" t="s">
        <v>195</v>
      </c>
      <c r="E167" s="56" t="s">
        <v>212</v>
      </c>
      <c r="F167" s="69">
        <v>0</v>
      </c>
      <c r="G167" s="69">
        <v>134971378531</v>
      </c>
      <c r="H167" s="69">
        <f t="shared" si="12"/>
        <v>134971378531</v>
      </c>
      <c r="I167" s="49">
        <v>489225.26</v>
      </c>
      <c r="J167" s="55">
        <v>263222</v>
      </c>
      <c r="K167" s="69">
        <f t="shared" si="13"/>
        <v>128774851387.72</v>
      </c>
      <c r="L167" s="71">
        <f t="shared" si="14"/>
        <v>-6196527143.2799988</v>
      </c>
      <c r="M167" s="49">
        <f t="shared" si="17"/>
        <v>559879.17204920005</v>
      </c>
      <c r="N167" s="55">
        <v>238326</v>
      </c>
      <c r="O167" s="69">
        <f t="shared" si="15"/>
        <v>133433763557.79765</v>
      </c>
      <c r="P167" s="78" t="s">
        <v>246</v>
      </c>
      <c r="Q167" s="75" t="s">
        <v>247</v>
      </c>
      <c r="R167" s="79" t="s">
        <v>249</v>
      </c>
      <c r="S167" s="75" t="s">
        <v>348</v>
      </c>
      <c r="T167" s="82">
        <f t="shared" si="16"/>
        <v>275888.00000024529</v>
      </c>
    </row>
    <row r="168" spans="1:20" s="79" customFormat="1" ht="38.25">
      <c r="A168" s="52">
        <v>77</v>
      </c>
      <c r="B168" s="52">
        <v>1419</v>
      </c>
      <c r="C168" s="52">
        <v>2022</v>
      </c>
      <c r="D168" s="51" t="s">
        <v>195</v>
      </c>
      <c r="E168" s="56" t="s">
        <v>213</v>
      </c>
      <c r="F168" s="69">
        <v>0</v>
      </c>
      <c r="G168" s="69">
        <v>688761215262</v>
      </c>
      <c r="H168" s="69">
        <f t="shared" si="12"/>
        <v>688761215262</v>
      </c>
      <c r="I168" s="49">
        <v>2496524.73</v>
      </c>
      <c r="J168" s="55">
        <v>263222</v>
      </c>
      <c r="K168" s="69">
        <f t="shared" si="13"/>
        <v>657140232480.05994</v>
      </c>
      <c r="L168" s="71">
        <f t="shared" si="14"/>
        <v>-31620982781.940063</v>
      </c>
      <c r="M168" s="49">
        <f t="shared" ref="M168:M173" si="18">I168*1.13171</f>
        <v>2825342.0021882998</v>
      </c>
      <c r="N168" s="55">
        <v>238326</v>
      </c>
      <c r="O168" s="69">
        <f t="shared" si="15"/>
        <v>673352458013.52869</v>
      </c>
      <c r="P168" s="78" t="s">
        <v>246</v>
      </c>
      <c r="Q168" s="75" t="s">
        <v>247</v>
      </c>
      <c r="R168" s="79" t="s">
        <v>249</v>
      </c>
      <c r="S168" s="75" t="s">
        <v>349</v>
      </c>
      <c r="T168" s="82">
        <f t="shared" si="16"/>
        <v>275888.00022101123</v>
      </c>
    </row>
    <row r="169" spans="1:20" s="79" customFormat="1" ht="38.25">
      <c r="A169" s="52">
        <v>78</v>
      </c>
      <c r="B169" s="52">
        <v>1420</v>
      </c>
      <c r="C169" s="52">
        <v>2025</v>
      </c>
      <c r="D169" s="51" t="s">
        <v>195</v>
      </c>
      <c r="E169" s="56" t="s">
        <v>214</v>
      </c>
      <c r="F169" s="69">
        <v>0</v>
      </c>
      <c r="G169" s="69">
        <v>30789189084</v>
      </c>
      <c r="H169" s="69">
        <f t="shared" si="12"/>
        <v>30789189084</v>
      </c>
      <c r="I169" s="49">
        <v>111600.32000000001</v>
      </c>
      <c r="J169" s="55">
        <v>263222</v>
      </c>
      <c r="K169" s="69">
        <f t="shared" si="13"/>
        <v>29375659431.040001</v>
      </c>
      <c r="L169" s="71">
        <f t="shared" si="14"/>
        <v>-1413529652.9599991</v>
      </c>
      <c r="M169" s="49">
        <f t="shared" si="18"/>
        <v>126299.1981472</v>
      </c>
      <c r="N169" s="55">
        <v>238326</v>
      </c>
      <c r="O169" s="69">
        <f t="shared" si="15"/>
        <v>30100382697.629589</v>
      </c>
      <c r="P169" s="78" t="s">
        <v>246</v>
      </c>
      <c r="Q169" s="75" t="s">
        <v>247</v>
      </c>
      <c r="R169" s="79" t="s">
        <v>263</v>
      </c>
      <c r="S169" s="75" t="s">
        <v>350</v>
      </c>
      <c r="T169" s="82">
        <f t="shared" si="16"/>
        <v>275887.99999856629</v>
      </c>
    </row>
    <row r="170" spans="1:20" s="79" customFormat="1" ht="38.25">
      <c r="A170" s="52">
        <v>79</v>
      </c>
      <c r="B170" s="52">
        <v>1421</v>
      </c>
      <c r="C170" s="52">
        <v>2027</v>
      </c>
      <c r="D170" s="51" t="s">
        <v>195</v>
      </c>
      <c r="E170" s="56" t="s">
        <v>215</v>
      </c>
      <c r="F170" s="69">
        <v>0</v>
      </c>
      <c r="G170" s="69">
        <v>77380831735</v>
      </c>
      <c r="H170" s="69">
        <f t="shared" si="12"/>
        <v>77380831735</v>
      </c>
      <c r="I170" s="49">
        <v>280479.15000000002</v>
      </c>
      <c r="J170" s="55">
        <v>263222</v>
      </c>
      <c r="K170" s="69">
        <f t="shared" si="13"/>
        <v>73828282821.300003</v>
      </c>
      <c r="L170" s="71">
        <f t="shared" si="14"/>
        <v>-3552548913.6999969</v>
      </c>
      <c r="M170" s="49">
        <f t="shared" si="18"/>
        <v>317421.0588465</v>
      </c>
      <c r="N170" s="55">
        <v>238326</v>
      </c>
      <c r="O170" s="69">
        <f t="shared" si="15"/>
        <v>75649691270.650955</v>
      </c>
      <c r="P170" s="78" t="s">
        <v>246</v>
      </c>
      <c r="Q170" s="75" t="s">
        <v>247</v>
      </c>
      <c r="R170" s="79" t="s">
        <v>257</v>
      </c>
      <c r="S170" s="75" t="s">
        <v>351</v>
      </c>
      <c r="T170" s="82">
        <f t="shared" si="16"/>
        <v>275887.9999992869</v>
      </c>
    </row>
    <row r="171" spans="1:20" s="79" customFormat="1" ht="25.5">
      <c r="A171" s="52">
        <v>80</v>
      </c>
      <c r="B171" s="52">
        <v>1422</v>
      </c>
      <c r="C171" s="52">
        <v>2029</v>
      </c>
      <c r="D171" s="51" t="s">
        <v>195</v>
      </c>
      <c r="E171" s="56" t="s">
        <v>216</v>
      </c>
      <c r="F171" s="69">
        <v>0</v>
      </c>
      <c r="G171" s="69">
        <v>170100571675</v>
      </c>
      <c r="H171" s="69">
        <f t="shared" si="12"/>
        <v>170100571675</v>
      </c>
      <c r="I171" s="49">
        <v>616556.62</v>
      </c>
      <c r="J171" s="55">
        <v>263222</v>
      </c>
      <c r="K171" s="69">
        <f t="shared" si="13"/>
        <v>162291266629.63998</v>
      </c>
      <c r="L171" s="71">
        <f t="shared" si="14"/>
        <v>-7809305045.3600159</v>
      </c>
      <c r="M171" s="49">
        <f t="shared" si="18"/>
        <v>697763.29242019996</v>
      </c>
      <c r="N171" s="55">
        <v>238326</v>
      </c>
      <c r="O171" s="69">
        <f t="shared" si="15"/>
        <v>166295134429.33658</v>
      </c>
      <c r="P171" s="78" t="s">
        <v>246</v>
      </c>
      <c r="Q171" s="75" t="s">
        <v>247</v>
      </c>
      <c r="R171" s="79" t="s">
        <v>262</v>
      </c>
      <c r="S171" s="75" t="s">
        <v>374</v>
      </c>
      <c r="T171" s="82">
        <f t="shared" si="16"/>
        <v>275887.99821012386</v>
      </c>
    </row>
    <row r="172" spans="1:20" s="79" customFormat="1" ht="38.25">
      <c r="A172" s="52">
        <v>81</v>
      </c>
      <c r="B172" s="52">
        <v>1424</v>
      </c>
      <c r="C172" s="52">
        <v>2034</v>
      </c>
      <c r="D172" s="51" t="s">
        <v>195</v>
      </c>
      <c r="E172" s="56" t="s">
        <v>217</v>
      </c>
      <c r="F172" s="69">
        <v>0</v>
      </c>
      <c r="G172" s="69">
        <v>15063484800</v>
      </c>
      <c r="H172" s="69">
        <f t="shared" si="12"/>
        <v>15063484800</v>
      </c>
      <c r="I172" s="49">
        <v>54600</v>
      </c>
      <c r="J172" s="55">
        <v>263222</v>
      </c>
      <c r="K172" s="69">
        <f t="shared" si="13"/>
        <v>14371921200</v>
      </c>
      <c r="L172" s="71">
        <f t="shared" si="14"/>
        <v>-691563600</v>
      </c>
      <c r="M172" s="49">
        <f t="shared" si="18"/>
        <v>61791.366000000002</v>
      </c>
      <c r="N172" s="55">
        <v>238326</v>
      </c>
      <c r="O172" s="69">
        <f t="shared" si="15"/>
        <v>14726489093.316</v>
      </c>
      <c r="P172" s="78" t="s">
        <v>246</v>
      </c>
      <c r="Q172" s="75" t="s">
        <v>247</v>
      </c>
      <c r="R172" s="79" t="s">
        <v>249</v>
      </c>
      <c r="S172" s="75" t="s">
        <v>352</v>
      </c>
      <c r="T172" s="82">
        <f t="shared" si="16"/>
        <v>275888</v>
      </c>
    </row>
    <row r="173" spans="1:20" s="79" customFormat="1" ht="38.25">
      <c r="A173" s="52">
        <v>82</v>
      </c>
      <c r="B173" s="52">
        <v>1425</v>
      </c>
      <c r="C173" s="52">
        <v>2035</v>
      </c>
      <c r="D173" s="51" t="s">
        <v>195</v>
      </c>
      <c r="E173" s="56" t="s">
        <v>218</v>
      </c>
      <c r="F173" s="69">
        <v>0</v>
      </c>
      <c r="G173" s="69">
        <v>28055708161</v>
      </c>
      <c r="H173" s="69">
        <f t="shared" si="12"/>
        <v>28055708161</v>
      </c>
      <c r="I173" s="49">
        <v>101692.38</v>
      </c>
      <c r="J173" s="55">
        <v>263222</v>
      </c>
      <c r="K173" s="69">
        <f t="shared" si="13"/>
        <v>26767671648.360001</v>
      </c>
      <c r="L173" s="71">
        <f t="shared" si="14"/>
        <v>-1288036512.6399994</v>
      </c>
      <c r="M173" s="49">
        <f t="shared" si="18"/>
        <v>115086.2833698</v>
      </c>
      <c r="N173" s="55">
        <v>238326</v>
      </c>
      <c r="O173" s="69">
        <f t="shared" si="15"/>
        <v>27428053570.390957</v>
      </c>
      <c r="P173" s="78" t="s">
        <v>246</v>
      </c>
      <c r="Q173" s="75" t="s">
        <v>247</v>
      </c>
      <c r="R173" s="79" t="s">
        <v>254</v>
      </c>
      <c r="S173" s="75" t="s">
        <v>353</v>
      </c>
      <c r="T173" s="82">
        <f t="shared" si="16"/>
        <v>275888.00813787623</v>
      </c>
    </row>
    <row r="174" spans="1:20" s="79" customFormat="1" ht="38.25">
      <c r="A174" s="52">
        <v>83</v>
      </c>
      <c r="B174" s="52">
        <v>1425</v>
      </c>
      <c r="C174" s="52">
        <v>2035</v>
      </c>
      <c r="D174" s="51" t="s">
        <v>195</v>
      </c>
      <c r="E174" s="56" t="s">
        <v>219</v>
      </c>
      <c r="F174" s="69">
        <v>0</v>
      </c>
      <c r="G174" s="69">
        <v>67955669439</v>
      </c>
      <c r="H174" s="69">
        <f t="shared" si="12"/>
        <v>67955669439</v>
      </c>
      <c r="I174" s="49">
        <v>246316.15</v>
      </c>
      <c r="J174" s="55">
        <v>263222</v>
      </c>
      <c r="K174" s="69">
        <f t="shared" si="13"/>
        <v>64835829635.299995</v>
      </c>
      <c r="L174" s="71">
        <f t="shared" si="14"/>
        <v>-3119839803.7000046</v>
      </c>
      <c r="M174" s="49">
        <f>I174*1.13171-3.16</f>
        <v>278755.29011649999</v>
      </c>
      <c r="N174" s="55">
        <v>238326</v>
      </c>
      <c r="O174" s="69">
        <f t="shared" si="15"/>
        <v>66434633272.304977</v>
      </c>
      <c r="P174" s="78" t="s">
        <v>246</v>
      </c>
      <c r="Q174" s="75" t="s">
        <v>247</v>
      </c>
      <c r="R174" s="79" t="s">
        <v>254</v>
      </c>
      <c r="S174" s="75" t="s">
        <v>354</v>
      </c>
      <c r="T174" s="82">
        <f t="shared" si="16"/>
        <v>275887.9977581657</v>
      </c>
    </row>
    <row r="175" spans="1:20" s="79" customFormat="1" ht="38.25">
      <c r="A175" s="52">
        <v>84</v>
      </c>
      <c r="B175" s="52">
        <v>1429</v>
      </c>
      <c r="C175" s="52">
        <v>2166</v>
      </c>
      <c r="D175" s="51" t="s">
        <v>195</v>
      </c>
      <c r="E175" s="56" t="s">
        <v>220</v>
      </c>
      <c r="F175" s="69">
        <v>0</v>
      </c>
      <c r="G175" s="69">
        <v>67746563165</v>
      </c>
      <c r="H175" s="69">
        <v>67746563165</v>
      </c>
      <c r="I175" s="49">
        <v>245558.21</v>
      </c>
      <c r="J175" s="55">
        <v>263222</v>
      </c>
      <c r="K175" s="69">
        <f t="shared" si="13"/>
        <v>64636323152.619995</v>
      </c>
      <c r="L175" s="71">
        <f t="shared" si="14"/>
        <v>-3110240012.3800049</v>
      </c>
      <c r="M175" s="49">
        <f>I175*1.15715</f>
        <v>284147.68270149996</v>
      </c>
      <c r="N175" s="55">
        <v>238326</v>
      </c>
      <c r="O175" s="69">
        <f t="shared" si="15"/>
        <v>67719780627.517677</v>
      </c>
      <c r="P175" s="78" t="s">
        <v>246</v>
      </c>
      <c r="Q175" s="75" t="s">
        <v>247</v>
      </c>
      <c r="R175" s="79" t="s">
        <v>250</v>
      </c>
      <c r="S175" s="75" t="s">
        <v>355</v>
      </c>
      <c r="T175" s="82">
        <f t="shared" si="16"/>
        <v>275887.99887814786</v>
      </c>
    </row>
    <row r="176" spans="1:20" s="79" customFormat="1" ht="38.25">
      <c r="A176" s="52">
        <v>85</v>
      </c>
      <c r="B176" s="52">
        <v>1431</v>
      </c>
      <c r="C176" s="52">
        <v>2176</v>
      </c>
      <c r="D176" s="51" t="s">
        <v>195</v>
      </c>
      <c r="E176" s="56" t="s">
        <v>221</v>
      </c>
      <c r="F176" s="69">
        <v>0</v>
      </c>
      <c r="G176" s="69">
        <v>36438108860</v>
      </c>
      <c r="H176" s="69">
        <f>G176-F176</f>
        <v>36438108860</v>
      </c>
      <c r="I176" s="49">
        <v>132075.73000000001</v>
      </c>
      <c r="J176" s="55">
        <v>263222</v>
      </c>
      <c r="K176" s="69">
        <f t="shared" si="13"/>
        <v>34765237802.060005</v>
      </c>
      <c r="L176" s="71">
        <f t="shared" si="14"/>
        <v>-1672871057.9399948</v>
      </c>
      <c r="M176" s="49">
        <f>I176*1.15715</f>
        <v>152831.43096950001</v>
      </c>
      <c r="N176" s="55">
        <v>238326</v>
      </c>
      <c r="O176" s="69">
        <f t="shared" si="15"/>
        <v>36423703617.237061</v>
      </c>
      <c r="P176" s="78" t="s">
        <v>246</v>
      </c>
      <c r="Q176" s="75" t="s">
        <v>247</v>
      </c>
      <c r="R176" s="79" t="s">
        <v>249</v>
      </c>
      <c r="S176" s="75" t="s">
        <v>356</v>
      </c>
      <c r="T176" s="82">
        <f t="shared" si="16"/>
        <v>275887.99895332771</v>
      </c>
    </row>
    <row r="177" spans="1:20" s="79" customFormat="1" ht="38.25">
      <c r="A177" s="52">
        <v>86</v>
      </c>
      <c r="B177" s="52">
        <v>1432</v>
      </c>
      <c r="C177" s="52">
        <v>2179</v>
      </c>
      <c r="D177" s="51" t="s">
        <v>195</v>
      </c>
      <c r="E177" s="56" t="s">
        <v>222</v>
      </c>
      <c r="F177" s="69">
        <v>0</v>
      </c>
      <c r="G177" s="69">
        <v>468445740106</v>
      </c>
      <c r="H177" s="69">
        <f t="shared" ref="H177:H202" si="19">G177-F177</f>
        <v>468445740106</v>
      </c>
      <c r="I177" s="49">
        <v>1697956.2</v>
      </c>
      <c r="J177" s="55">
        <v>263222</v>
      </c>
      <c r="K177" s="69">
        <f t="shared" si="13"/>
        <v>446939426876.39996</v>
      </c>
      <c r="L177" s="71">
        <f t="shared" si="14"/>
        <v>-21506313229.600037</v>
      </c>
      <c r="M177" s="49">
        <f>I177*1.15715</f>
        <v>1964790.0168299999</v>
      </c>
      <c r="N177" s="55">
        <v>238326</v>
      </c>
      <c r="O177" s="69">
        <f t="shared" si="15"/>
        <v>468260545551.02655</v>
      </c>
      <c r="P177" s="78" t="s">
        <v>246</v>
      </c>
      <c r="Q177" s="75" t="s">
        <v>247</v>
      </c>
      <c r="R177" s="79" t="s">
        <v>249</v>
      </c>
      <c r="S177" s="75" t="s">
        <v>357</v>
      </c>
      <c r="T177" s="82">
        <f t="shared" si="16"/>
        <v>275888.00000023557</v>
      </c>
    </row>
    <row r="178" spans="1:20" s="79" customFormat="1" ht="38.25">
      <c r="A178" s="52">
        <v>87</v>
      </c>
      <c r="B178" s="52">
        <v>1433</v>
      </c>
      <c r="C178" s="52">
        <v>2180</v>
      </c>
      <c r="D178" s="51" t="s">
        <v>195</v>
      </c>
      <c r="E178" s="56" t="s">
        <v>223</v>
      </c>
      <c r="F178" s="69">
        <v>0</v>
      </c>
      <c r="G178" s="69">
        <v>26139946579</v>
      </c>
      <c r="H178" s="69">
        <f t="shared" si="19"/>
        <v>26139946579</v>
      </c>
      <c r="I178" s="49">
        <v>94748.4</v>
      </c>
      <c r="J178" s="55">
        <v>263222</v>
      </c>
      <c r="K178" s="69">
        <f t="shared" si="13"/>
        <v>24939863344.799999</v>
      </c>
      <c r="L178" s="71">
        <f t="shared" si="14"/>
        <v>-1200083234.2000008</v>
      </c>
      <c r="M178" s="49">
        <f>I178*1.15715</f>
        <v>109638.11105999998</v>
      </c>
      <c r="N178" s="55">
        <v>238326</v>
      </c>
      <c r="O178" s="69">
        <f t="shared" si="15"/>
        <v>26129612456.485554</v>
      </c>
      <c r="P178" s="78" t="s">
        <v>246</v>
      </c>
      <c r="Q178" s="75" t="s">
        <v>247</v>
      </c>
      <c r="R178" s="79" t="s">
        <v>249</v>
      </c>
      <c r="S178" s="75" t="s">
        <v>358</v>
      </c>
      <c r="T178" s="82">
        <f t="shared" si="16"/>
        <v>275887.99999788916</v>
      </c>
    </row>
    <row r="179" spans="1:20" s="79" customFormat="1" ht="25.5">
      <c r="A179" s="52">
        <v>88</v>
      </c>
      <c r="B179" s="52">
        <v>2033</v>
      </c>
      <c r="C179" s="52">
        <v>2265</v>
      </c>
      <c r="D179" s="51" t="s">
        <v>195</v>
      </c>
      <c r="E179" s="56" t="s">
        <v>245</v>
      </c>
      <c r="F179" s="69">
        <v>469233069.27999997</v>
      </c>
      <c r="G179" s="69">
        <v>0</v>
      </c>
      <c r="H179" s="69">
        <f t="shared" si="19"/>
        <v>-469233069.27999997</v>
      </c>
      <c r="I179" s="49">
        <v>-1700.81</v>
      </c>
      <c r="J179" s="55">
        <v>263222</v>
      </c>
      <c r="K179" s="69">
        <f t="shared" si="13"/>
        <v>-447690609.81999999</v>
      </c>
      <c r="L179" s="69">
        <f t="shared" si="14"/>
        <v>21542459.459999979</v>
      </c>
      <c r="M179" s="49">
        <f>I179*1.15715</f>
        <v>-1968.0922914999999</v>
      </c>
      <c r="N179" s="55">
        <v>238326</v>
      </c>
      <c r="O179" s="69">
        <f t="shared" si="15"/>
        <v>-469047563.46402895</v>
      </c>
      <c r="P179" s="78"/>
      <c r="Q179" s="75"/>
      <c r="R179" s="79" t="s">
        <v>245</v>
      </c>
      <c r="S179" s="75" t="s">
        <v>359</v>
      </c>
      <c r="T179" s="82">
        <f t="shared" si="16"/>
        <v>275888</v>
      </c>
    </row>
    <row r="180" spans="1:20" s="79" customFormat="1" ht="25.5">
      <c r="A180" s="52">
        <v>89</v>
      </c>
      <c r="B180" s="52">
        <v>1434</v>
      </c>
      <c r="C180" s="52">
        <v>2181</v>
      </c>
      <c r="D180" s="51" t="s">
        <v>195</v>
      </c>
      <c r="E180" s="56" t="s">
        <v>224</v>
      </c>
      <c r="F180" s="69">
        <v>0</v>
      </c>
      <c r="G180" s="69">
        <v>106457040504</v>
      </c>
      <c r="H180" s="69">
        <f t="shared" si="19"/>
        <v>106457040504</v>
      </c>
      <c r="I180" s="49">
        <v>385870.5</v>
      </c>
      <c r="J180" s="55">
        <v>263222</v>
      </c>
      <c r="K180" s="69">
        <f t="shared" si="13"/>
        <v>101569604751</v>
      </c>
      <c r="L180" s="71">
        <f t="shared" si="14"/>
        <v>-4887435753</v>
      </c>
      <c r="M180" s="49">
        <f>I180*1.15715+9.12</f>
        <v>446519.16907499998</v>
      </c>
      <c r="N180" s="55">
        <v>238326</v>
      </c>
      <c r="O180" s="69">
        <f t="shared" si="15"/>
        <v>106417127488.96844</v>
      </c>
      <c r="P180" s="78" t="s">
        <v>246</v>
      </c>
      <c r="Q180" s="75" t="s">
        <v>247</v>
      </c>
      <c r="R180" s="79" t="s">
        <v>249</v>
      </c>
      <c r="S180" s="75" t="s">
        <v>360</v>
      </c>
      <c r="T180" s="82">
        <f t="shared" si="16"/>
        <v>275888</v>
      </c>
    </row>
    <row r="181" spans="1:20" s="79" customFormat="1" ht="38.25">
      <c r="A181" s="52">
        <v>90</v>
      </c>
      <c r="B181" s="52">
        <v>1562</v>
      </c>
      <c r="C181" s="52">
        <v>1842</v>
      </c>
      <c r="D181" s="51" t="s">
        <v>196</v>
      </c>
      <c r="E181" s="56" t="s">
        <v>225</v>
      </c>
      <c r="F181" s="69">
        <v>0</v>
      </c>
      <c r="G181" s="69">
        <v>74839024970</v>
      </c>
      <c r="H181" s="69">
        <f t="shared" si="19"/>
        <v>74839024970</v>
      </c>
      <c r="I181" s="49">
        <v>264881.27</v>
      </c>
      <c r="J181" s="55">
        <v>263222</v>
      </c>
      <c r="K181" s="69">
        <f t="shared" si="13"/>
        <v>69722577651.940002</v>
      </c>
      <c r="L181" s="71">
        <f t="shared" si="14"/>
        <v>-5116447318.0599976</v>
      </c>
      <c r="M181" s="49">
        <f>I181*1.14312</f>
        <v>302791.07736240001</v>
      </c>
      <c r="N181" s="55">
        <v>238326</v>
      </c>
      <c r="O181" s="69">
        <f t="shared" si="15"/>
        <v>72162986303.471344</v>
      </c>
      <c r="P181" s="78" t="s">
        <v>246</v>
      </c>
      <c r="Q181" s="75" t="s">
        <v>247</v>
      </c>
      <c r="R181" s="79" t="s">
        <v>249</v>
      </c>
      <c r="S181" s="75" t="s">
        <v>396</v>
      </c>
      <c r="T181" s="82">
        <f t="shared" si="16"/>
        <v>282538.00266813883</v>
      </c>
    </row>
    <row r="182" spans="1:20" s="79" customFormat="1" ht="38.25">
      <c r="A182" s="52">
        <v>91</v>
      </c>
      <c r="B182" s="52">
        <v>1563</v>
      </c>
      <c r="C182" s="52">
        <v>1841</v>
      </c>
      <c r="D182" s="51" t="s">
        <v>196</v>
      </c>
      <c r="E182" s="56" t="s">
        <v>226</v>
      </c>
      <c r="F182" s="69">
        <v>0</v>
      </c>
      <c r="G182" s="69">
        <v>266896818376</v>
      </c>
      <c r="H182" s="69">
        <f t="shared" si="19"/>
        <v>266896818376</v>
      </c>
      <c r="I182" s="49">
        <v>944640.43</v>
      </c>
      <c r="J182" s="55">
        <v>263222</v>
      </c>
      <c r="K182" s="69">
        <f t="shared" si="13"/>
        <v>248650143265.46002</v>
      </c>
      <c r="L182" s="71">
        <f t="shared" si="14"/>
        <v>-18246675110.539978</v>
      </c>
      <c r="M182" s="49">
        <f>I182*1.14312</f>
        <v>1079837.3683416001</v>
      </c>
      <c r="N182" s="55">
        <v>238326</v>
      </c>
      <c r="O182" s="69">
        <f t="shared" si="15"/>
        <v>257353320647.38019</v>
      </c>
      <c r="P182" s="78" t="s">
        <v>246</v>
      </c>
      <c r="Q182" s="75" t="s">
        <v>247</v>
      </c>
      <c r="R182" s="79" t="s">
        <v>249</v>
      </c>
      <c r="S182" s="75" t="s">
        <v>345</v>
      </c>
      <c r="T182" s="82">
        <f t="shared" si="16"/>
        <v>282538.00059775123</v>
      </c>
    </row>
    <row r="183" spans="1:20" s="79" customFormat="1" ht="38.25">
      <c r="A183" s="52">
        <v>92</v>
      </c>
      <c r="B183" s="52">
        <v>1564</v>
      </c>
      <c r="C183" s="52">
        <v>1843</v>
      </c>
      <c r="D183" s="51" t="s">
        <v>196</v>
      </c>
      <c r="E183" s="56" t="s">
        <v>227</v>
      </c>
      <c r="F183" s="69">
        <v>0</v>
      </c>
      <c r="G183" s="69">
        <v>575414630496</v>
      </c>
      <c r="H183" s="69">
        <f t="shared" si="19"/>
        <v>575414630496</v>
      </c>
      <c r="I183" s="49">
        <v>2036592</v>
      </c>
      <c r="J183" s="55">
        <v>263222</v>
      </c>
      <c r="K183" s="69">
        <f t="shared" si="13"/>
        <v>536075819424</v>
      </c>
      <c r="L183" s="71">
        <f t="shared" si="14"/>
        <v>-39338811072</v>
      </c>
      <c r="M183" s="49">
        <f>I183*1.14312</f>
        <v>2328069.0470399996</v>
      </c>
      <c r="N183" s="55">
        <v>238326</v>
      </c>
      <c r="O183" s="69">
        <f t="shared" si="15"/>
        <v>554839383704.85498</v>
      </c>
      <c r="P183" s="78" t="s">
        <v>246</v>
      </c>
      <c r="Q183" s="75" t="s">
        <v>247</v>
      </c>
      <c r="R183" s="79" t="s">
        <v>249</v>
      </c>
      <c r="S183" s="75" t="s">
        <v>346</v>
      </c>
      <c r="T183" s="82">
        <f t="shared" si="16"/>
        <v>282538</v>
      </c>
    </row>
    <row r="184" spans="1:20" s="79" customFormat="1" ht="38.25">
      <c r="A184" s="52">
        <v>93</v>
      </c>
      <c r="B184" s="52">
        <v>1565</v>
      </c>
      <c r="C184" s="52">
        <v>1844</v>
      </c>
      <c r="D184" s="51" t="s">
        <v>196</v>
      </c>
      <c r="E184" s="56" t="s">
        <v>228</v>
      </c>
      <c r="F184" s="69">
        <v>0</v>
      </c>
      <c r="G184" s="69">
        <v>140675670200</v>
      </c>
      <c r="H184" s="69">
        <f t="shared" si="19"/>
        <v>140675670200</v>
      </c>
      <c r="I184" s="49">
        <v>497900</v>
      </c>
      <c r="J184" s="55">
        <v>263222</v>
      </c>
      <c r="K184" s="69">
        <f t="shared" si="13"/>
        <v>131058233800</v>
      </c>
      <c r="L184" s="71">
        <f t="shared" si="14"/>
        <v>-9617436400</v>
      </c>
      <c r="M184" s="49">
        <f>I184*1.14312</f>
        <v>569159.44799999997</v>
      </c>
      <c r="N184" s="55">
        <v>238326</v>
      </c>
      <c r="O184" s="69">
        <f t="shared" si="15"/>
        <v>135645494604.04799</v>
      </c>
      <c r="P184" s="78" t="s">
        <v>246</v>
      </c>
      <c r="Q184" s="75" t="s">
        <v>247</v>
      </c>
      <c r="R184" s="79" t="s">
        <v>249</v>
      </c>
      <c r="S184" s="75" t="s">
        <v>347</v>
      </c>
      <c r="T184" s="82">
        <f t="shared" si="16"/>
        <v>282538</v>
      </c>
    </row>
    <row r="185" spans="1:20" s="79" customFormat="1" ht="38.25">
      <c r="A185" s="52">
        <v>94</v>
      </c>
      <c r="B185" s="52">
        <v>1566</v>
      </c>
      <c r="C185" s="52">
        <v>1863</v>
      </c>
      <c r="D185" s="51" t="s">
        <v>196</v>
      </c>
      <c r="E185" s="56" t="s">
        <v>229</v>
      </c>
      <c r="F185" s="69">
        <v>0</v>
      </c>
      <c r="G185" s="69">
        <v>158571627120</v>
      </c>
      <c r="H185" s="69">
        <f t="shared" si="19"/>
        <v>158571627120</v>
      </c>
      <c r="I185" s="49">
        <v>561240</v>
      </c>
      <c r="J185" s="55">
        <v>263222</v>
      </c>
      <c r="K185" s="69">
        <f t="shared" si="13"/>
        <v>147730715280</v>
      </c>
      <c r="L185" s="71">
        <f t="shared" si="14"/>
        <v>-10840911840</v>
      </c>
      <c r="M185" s="49">
        <f>I185*1.14312</f>
        <v>641564.66879999998</v>
      </c>
      <c r="N185" s="55">
        <v>238326</v>
      </c>
      <c r="O185" s="69">
        <f t="shared" si="15"/>
        <v>152901541256.4288</v>
      </c>
      <c r="P185" s="78" t="s">
        <v>246</v>
      </c>
      <c r="Q185" s="75" t="s">
        <v>247</v>
      </c>
      <c r="R185" s="79" t="s">
        <v>249</v>
      </c>
      <c r="S185" s="75" t="s">
        <v>395</v>
      </c>
      <c r="T185" s="82">
        <f t="shared" si="16"/>
        <v>282538</v>
      </c>
    </row>
    <row r="186" spans="1:20" s="79" customFormat="1" ht="38.25">
      <c r="A186" s="52">
        <v>95</v>
      </c>
      <c r="B186" s="52">
        <v>1567</v>
      </c>
      <c r="C186" s="52">
        <v>1869</v>
      </c>
      <c r="D186" s="51" t="s">
        <v>196</v>
      </c>
      <c r="E186" s="56" t="s">
        <v>230</v>
      </c>
      <c r="F186" s="69">
        <v>0</v>
      </c>
      <c r="G186" s="69">
        <v>86905693897</v>
      </c>
      <c r="H186" s="69">
        <f t="shared" si="19"/>
        <v>86905693897</v>
      </c>
      <c r="I186" s="49">
        <v>307589.40000000002</v>
      </c>
      <c r="J186" s="55">
        <v>263222</v>
      </c>
      <c r="K186" s="69">
        <f t="shared" si="13"/>
        <v>80964297046.800003</v>
      </c>
      <c r="L186" s="71">
        <f t="shared" si="14"/>
        <v>-5941396850.1999969</v>
      </c>
      <c r="M186" s="49">
        <f>I186*1.14312+7.17</f>
        <v>351618.76492799999</v>
      </c>
      <c r="N186" s="55">
        <v>238326</v>
      </c>
      <c r="O186" s="69">
        <f t="shared" si="15"/>
        <v>83799893770.23053</v>
      </c>
      <c r="P186" s="78" t="s">
        <v>246</v>
      </c>
      <c r="Q186" s="75" t="s">
        <v>247</v>
      </c>
      <c r="R186" s="79" t="s">
        <v>249</v>
      </c>
      <c r="S186" s="75" t="s">
        <v>348</v>
      </c>
      <c r="T186" s="82">
        <f t="shared" si="16"/>
        <v>282537.99999934976</v>
      </c>
    </row>
    <row r="187" spans="1:20" s="79" customFormat="1" ht="38.25">
      <c r="A187" s="52">
        <v>96</v>
      </c>
      <c r="B187" s="52">
        <v>1609</v>
      </c>
      <c r="C187" s="52">
        <v>1941</v>
      </c>
      <c r="D187" s="51" t="s">
        <v>197</v>
      </c>
      <c r="E187" s="56" t="s">
        <v>231</v>
      </c>
      <c r="F187" s="69">
        <v>0</v>
      </c>
      <c r="G187" s="69">
        <v>404696160000</v>
      </c>
      <c r="H187" s="69">
        <f t="shared" si="19"/>
        <v>404696160000</v>
      </c>
      <c r="I187" s="49">
        <v>1440000</v>
      </c>
      <c r="J187" s="55">
        <v>263222</v>
      </c>
      <c r="K187" s="69">
        <f t="shared" si="13"/>
        <v>379039680000</v>
      </c>
      <c r="L187" s="71">
        <f t="shared" si="14"/>
        <v>-25656480000</v>
      </c>
      <c r="M187" s="49">
        <f t="shared" ref="M187:M193" si="20">I187*1.13351</f>
        <v>1632254.4000000001</v>
      </c>
      <c r="N187" s="55">
        <v>238326</v>
      </c>
      <c r="O187" s="69">
        <f t="shared" si="15"/>
        <v>389008662134.40002</v>
      </c>
      <c r="P187" s="78" t="s">
        <v>246</v>
      </c>
      <c r="Q187" s="75" t="s">
        <v>247</v>
      </c>
      <c r="R187" s="79" t="s">
        <v>249</v>
      </c>
      <c r="S187" s="75" t="s">
        <v>361</v>
      </c>
      <c r="T187" s="82">
        <f t="shared" si="16"/>
        <v>281039</v>
      </c>
    </row>
    <row r="188" spans="1:20" s="79" customFormat="1" ht="25.5">
      <c r="A188" s="52">
        <v>97</v>
      </c>
      <c r="B188" s="52">
        <v>1609</v>
      </c>
      <c r="C188" s="52">
        <v>1941</v>
      </c>
      <c r="D188" s="51" t="s">
        <v>197</v>
      </c>
      <c r="E188" s="56" t="s">
        <v>232</v>
      </c>
      <c r="F188" s="69">
        <v>0</v>
      </c>
      <c r="G188" s="69">
        <v>42015330500</v>
      </c>
      <c r="H188" s="69">
        <f t="shared" si="19"/>
        <v>42015330500</v>
      </c>
      <c r="I188" s="49">
        <v>149500</v>
      </c>
      <c r="J188" s="55">
        <v>263222</v>
      </c>
      <c r="K188" s="69">
        <f t="shared" si="13"/>
        <v>39351689000</v>
      </c>
      <c r="L188" s="71">
        <f t="shared" ref="L188:L202" si="21">K188-H188</f>
        <v>-2663641500</v>
      </c>
      <c r="M188" s="49">
        <f t="shared" si="20"/>
        <v>169459.745</v>
      </c>
      <c r="N188" s="55">
        <v>238326</v>
      </c>
      <c r="O188" s="69">
        <f t="shared" ref="O188:O202" si="22">N188*M188</f>
        <v>40386663186.869995</v>
      </c>
      <c r="P188" s="78" t="s">
        <v>246</v>
      </c>
      <c r="Q188" s="75" t="s">
        <v>247</v>
      </c>
      <c r="R188" s="79" t="s">
        <v>249</v>
      </c>
      <c r="S188" s="75" t="s">
        <v>361</v>
      </c>
      <c r="T188" s="82">
        <f t="shared" si="16"/>
        <v>281039</v>
      </c>
    </row>
    <row r="189" spans="1:20" s="79" customFormat="1" ht="38.25">
      <c r="A189" s="52">
        <v>98</v>
      </c>
      <c r="B189" s="52">
        <v>1610</v>
      </c>
      <c r="C189" s="52">
        <v>2006</v>
      </c>
      <c r="D189" s="51" t="s">
        <v>197</v>
      </c>
      <c r="E189" s="56" t="s">
        <v>233</v>
      </c>
      <c r="F189" s="69">
        <v>0</v>
      </c>
      <c r="G189" s="69">
        <v>557489496201</v>
      </c>
      <c r="H189" s="69">
        <f t="shared" si="19"/>
        <v>557489496201</v>
      </c>
      <c r="I189" s="49">
        <v>1983673.07</v>
      </c>
      <c r="J189" s="55">
        <v>263222</v>
      </c>
      <c r="K189" s="69">
        <f t="shared" si="13"/>
        <v>522146392831.54004</v>
      </c>
      <c r="L189" s="71">
        <f t="shared" si="21"/>
        <v>-35343103369.459961</v>
      </c>
      <c r="M189" s="49">
        <f t="shared" si="20"/>
        <v>2248513.2615757002</v>
      </c>
      <c r="N189" s="55">
        <v>238326</v>
      </c>
      <c r="O189" s="69">
        <f t="shared" si="22"/>
        <v>535879171578.29034</v>
      </c>
      <c r="P189" s="78" t="s">
        <v>246</v>
      </c>
      <c r="Q189" s="75" t="s">
        <v>247</v>
      </c>
      <c r="R189" s="79" t="s">
        <v>249</v>
      </c>
      <c r="S189" s="75" t="s">
        <v>375</v>
      </c>
      <c r="T189" s="82">
        <f t="shared" si="16"/>
        <v>281039.00014179252</v>
      </c>
    </row>
    <row r="190" spans="1:20" s="79" customFormat="1" ht="38.25">
      <c r="A190" s="52">
        <v>99</v>
      </c>
      <c r="B190" s="52">
        <v>1611</v>
      </c>
      <c r="C190" s="52">
        <v>2008</v>
      </c>
      <c r="D190" s="51" t="s">
        <v>197</v>
      </c>
      <c r="E190" s="56" t="s">
        <v>234</v>
      </c>
      <c r="F190" s="69">
        <v>0</v>
      </c>
      <c r="G190" s="69">
        <v>316905745206</v>
      </c>
      <c r="H190" s="69">
        <f t="shared" si="19"/>
        <v>316905745206</v>
      </c>
      <c r="I190" s="49">
        <v>1127621.95</v>
      </c>
      <c r="J190" s="55">
        <v>263222</v>
      </c>
      <c r="K190" s="69">
        <f t="shared" si="13"/>
        <v>296814904922.89996</v>
      </c>
      <c r="L190" s="71">
        <f t="shared" si="21"/>
        <v>-20090840283.100037</v>
      </c>
      <c r="M190" s="49">
        <f t="shared" si="20"/>
        <v>1278170.7565444999</v>
      </c>
      <c r="N190" s="55">
        <v>238326</v>
      </c>
      <c r="O190" s="69">
        <f t="shared" si="22"/>
        <v>304621323724.22449</v>
      </c>
      <c r="P190" s="78" t="s">
        <v>246</v>
      </c>
      <c r="Q190" s="75" t="s">
        <v>247</v>
      </c>
      <c r="R190" s="79" t="s">
        <v>249</v>
      </c>
      <c r="S190" s="75" t="s">
        <v>362</v>
      </c>
      <c r="T190" s="82">
        <f t="shared" si="16"/>
        <v>281038.99999995565</v>
      </c>
    </row>
    <row r="191" spans="1:20" s="79" customFormat="1" ht="38.25">
      <c r="A191" s="52">
        <v>100</v>
      </c>
      <c r="B191" s="52">
        <v>1612</v>
      </c>
      <c r="C191" s="52">
        <v>2010</v>
      </c>
      <c r="D191" s="51" t="s">
        <v>197</v>
      </c>
      <c r="E191" s="56" t="s">
        <v>235</v>
      </c>
      <c r="F191" s="69">
        <v>0</v>
      </c>
      <c r="G191" s="69">
        <v>382708694432</v>
      </c>
      <c r="H191" s="69">
        <f t="shared" si="19"/>
        <v>382708694432</v>
      </c>
      <c r="I191" s="49">
        <v>1361763.65</v>
      </c>
      <c r="J191" s="55">
        <v>263222</v>
      </c>
      <c r="K191" s="69">
        <f t="shared" si="13"/>
        <v>358446151480.29999</v>
      </c>
      <c r="L191" s="71">
        <f t="shared" si="21"/>
        <v>-24262542951.700012</v>
      </c>
      <c r="M191" s="49">
        <f t="shared" si="20"/>
        <v>1543572.7149115</v>
      </c>
      <c r="N191" s="55">
        <v>238326</v>
      </c>
      <c r="O191" s="69">
        <f t="shared" si="22"/>
        <v>367873510853.99817</v>
      </c>
      <c r="P191" s="78" t="s">
        <v>246</v>
      </c>
      <c r="Q191" s="75" t="s">
        <v>247</v>
      </c>
      <c r="R191" s="79" t="s">
        <v>249</v>
      </c>
      <c r="S191" s="75" t="s">
        <v>363</v>
      </c>
      <c r="T191" s="82">
        <f t="shared" si="16"/>
        <v>281038.99999974301</v>
      </c>
    </row>
    <row r="192" spans="1:20" s="79" customFormat="1" ht="38.25">
      <c r="A192" s="52">
        <v>101</v>
      </c>
      <c r="B192" s="52">
        <v>1613</v>
      </c>
      <c r="C192" s="52">
        <v>2012</v>
      </c>
      <c r="D192" s="51" t="s">
        <v>197</v>
      </c>
      <c r="E192" s="56" t="s">
        <v>236</v>
      </c>
      <c r="F192" s="69">
        <v>0</v>
      </c>
      <c r="G192" s="69">
        <v>943791677961</v>
      </c>
      <c r="H192" s="69">
        <f t="shared" si="19"/>
        <v>943791677961</v>
      </c>
      <c r="I192" s="49">
        <v>3358223.3</v>
      </c>
      <c r="J192" s="55">
        <v>263222</v>
      </c>
      <c r="K192" s="69">
        <f t="shared" si="13"/>
        <v>883958253472.59998</v>
      </c>
      <c r="L192" s="71">
        <f t="shared" si="21"/>
        <v>-59833424488.400024</v>
      </c>
      <c r="M192" s="49">
        <f t="shared" si="20"/>
        <v>3806579.6927829999</v>
      </c>
      <c r="N192" s="55">
        <v>238326</v>
      </c>
      <c r="O192" s="69">
        <f t="shared" si="22"/>
        <v>907206911862.20129</v>
      </c>
      <c r="P192" s="78" t="s">
        <v>246</v>
      </c>
      <c r="Q192" s="75" t="s">
        <v>247</v>
      </c>
      <c r="R192" s="79" t="s">
        <v>249</v>
      </c>
      <c r="S192" s="75" t="s">
        <v>364</v>
      </c>
      <c r="T192" s="82">
        <f t="shared" si="16"/>
        <v>281038.98807473585</v>
      </c>
    </row>
    <row r="193" spans="1:20" s="79" customFormat="1" ht="38.25">
      <c r="A193" s="52">
        <v>102</v>
      </c>
      <c r="B193" s="52">
        <v>1613</v>
      </c>
      <c r="C193" s="52">
        <v>2012</v>
      </c>
      <c r="D193" s="51" t="s">
        <v>197</v>
      </c>
      <c r="E193" s="56" t="s">
        <v>237</v>
      </c>
      <c r="F193" s="69">
        <v>0</v>
      </c>
      <c r="G193" s="69">
        <v>644887883792</v>
      </c>
      <c r="H193" s="69">
        <f t="shared" si="19"/>
        <v>644887883792</v>
      </c>
      <c r="I193" s="49">
        <v>2294656.2000000002</v>
      </c>
      <c r="J193" s="55">
        <v>263222</v>
      </c>
      <c r="K193" s="69">
        <f t="shared" si="13"/>
        <v>604003994276.40002</v>
      </c>
      <c r="L193" s="71">
        <f t="shared" si="21"/>
        <v>-40883889515.599976</v>
      </c>
      <c r="M193" s="49">
        <f t="shared" si="20"/>
        <v>2601015.7492620004</v>
      </c>
      <c r="N193" s="55">
        <v>238326</v>
      </c>
      <c r="O193" s="69">
        <f t="shared" si="22"/>
        <v>619889679458.61548</v>
      </c>
      <c r="P193" s="78" t="s">
        <v>246</v>
      </c>
      <c r="Q193" s="75" t="s">
        <v>247</v>
      </c>
      <c r="R193" s="79" t="s">
        <v>249</v>
      </c>
      <c r="S193" s="75" t="s">
        <v>364</v>
      </c>
      <c r="T193" s="82">
        <f t="shared" si="16"/>
        <v>281039.00000008714</v>
      </c>
    </row>
    <row r="194" spans="1:20" s="79" customFormat="1" ht="38.25">
      <c r="A194" s="52">
        <v>103</v>
      </c>
      <c r="B194" s="52">
        <v>1614</v>
      </c>
      <c r="C194" s="52">
        <v>2020</v>
      </c>
      <c r="D194" s="51" t="s">
        <v>197</v>
      </c>
      <c r="E194" s="56" t="s">
        <v>238</v>
      </c>
      <c r="F194" s="69">
        <v>0</v>
      </c>
      <c r="G194" s="69">
        <v>200508409948</v>
      </c>
      <c r="H194" s="69">
        <f t="shared" si="19"/>
        <v>200508409948</v>
      </c>
      <c r="I194" s="49">
        <v>713454.04</v>
      </c>
      <c r="J194" s="55">
        <v>263222</v>
      </c>
      <c r="K194" s="69">
        <f t="shared" si="13"/>
        <v>187796799316.88</v>
      </c>
      <c r="L194" s="71">
        <f t="shared" si="21"/>
        <v>-12711610631.119995</v>
      </c>
      <c r="M194" s="49">
        <f>I194*1.13351+13.68</f>
        <v>808720.96888040006</v>
      </c>
      <c r="N194" s="55">
        <v>238326</v>
      </c>
      <c r="O194" s="69">
        <f t="shared" si="22"/>
        <v>192739233629.39023</v>
      </c>
      <c r="P194" s="78" t="s">
        <v>246</v>
      </c>
      <c r="Q194" s="75" t="s">
        <v>247</v>
      </c>
      <c r="R194" s="79" t="s">
        <v>258</v>
      </c>
      <c r="S194" s="75" t="s">
        <v>365</v>
      </c>
      <c r="T194" s="82">
        <f t="shared" si="16"/>
        <v>281039.00000061671</v>
      </c>
    </row>
    <row r="195" spans="1:20" s="79" customFormat="1" ht="38.25">
      <c r="A195" s="52">
        <v>104</v>
      </c>
      <c r="B195" s="52">
        <v>1676</v>
      </c>
      <c r="C195" s="52">
        <v>2231</v>
      </c>
      <c r="D195" s="51" t="s">
        <v>198</v>
      </c>
      <c r="E195" s="57" t="s">
        <v>239</v>
      </c>
      <c r="F195" s="69">
        <v>0</v>
      </c>
      <c r="G195" s="69">
        <v>41590517589</v>
      </c>
      <c r="H195" s="69">
        <f t="shared" si="19"/>
        <v>41590517589</v>
      </c>
      <c r="I195" s="49">
        <v>150132.72</v>
      </c>
      <c r="J195" s="55">
        <v>263222</v>
      </c>
      <c r="K195" s="69">
        <f t="shared" si="13"/>
        <v>39518234823.840004</v>
      </c>
      <c r="L195" s="71">
        <f t="shared" si="21"/>
        <v>-2072282765.159996</v>
      </c>
      <c r="M195" s="49">
        <f>I195*1.12801</f>
        <v>169351.20948719999</v>
      </c>
      <c r="N195" s="55">
        <v>238326</v>
      </c>
      <c r="O195" s="69">
        <f t="shared" si="22"/>
        <v>40360796352.246422</v>
      </c>
      <c r="P195" s="78" t="s">
        <v>246</v>
      </c>
      <c r="Q195" s="75" t="s">
        <v>247</v>
      </c>
      <c r="R195" s="79" t="s">
        <v>250</v>
      </c>
      <c r="S195" s="75" t="s">
        <v>381</v>
      </c>
      <c r="T195" s="82">
        <f t="shared" si="16"/>
        <v>277025.00553510257</v>
      </c>
    </row>
    <row r="196" spans="1:20" s="79" customFormat="1" ht="25.5">
      <c r="A196" s="52">
        <v>105</v>
      </c>
      <c r="B196" s="52">
        <v>1677</v>
      </c>
      <c r="C196" s="52">
        <v>2232</v>
      </c>
      <c r="D196" s="51" t="s">
        <v>198</v>
      </c>
      <c r="E196" s="57" t="s">
        <v>240</v>
      </c>
      <c r="F196" s="69">
        <v>0</v>
      </c>
      <c r="G196" s="69">
        <v>95479425003</v>
      </c>
      <c r="H196" s="69">
        <f t="shared" si="19"/>
        <v>95479425003</v>
      </c>
      <c r="I196" s="49">
        <v>344659.96</v>
      </c>
      <c r="J196" s="55">
        <v>263222</v>
      </c>
      <c r="K196" s="69">
        <f t="shared" si="13"/>
        <v>90722083991.12001</v>
      </c>
      <c r="L196" s="71">
        <f t="shared" si="21"/>
        <v>-4757341011.8799896</v>
      </c>
      <c r="M196" s="49">
        <f>I196*1.12801</f>
        <v>388779.88147960004</v>
      </c>
      <c r="N196" s="55">
        <v>238326</v>
      </c>
      <c r="O196" s="69">
        <f t="shared" si="22"/>
        <v>92656354033.507156</v>
      </c>
      <c r="P196" s="78" t="s">
        <v>246</v>
      </c>
      <c r="Q196" s="75" t="s">
        <v>247</v>
      </c>
      <c r="R196" s="79" t="s">
        <v>250</v>
      </c>
      <c r="S196" s="75" t="s">
        <v>380</v>
      </c>
      <c r="T196" s="82">
        <f t="shared" si="16"/>
        <v>277024.99879301322</v>
      </c>
    </row>
    <row r="197" spans="1:20" s="79" customFormat="1" ht="25.5">
      <c r="A197" s="52">
        <v>106</v>
      </c>
      <c r="B197" s="52">
        <v>1679</v>
      </c>
      <c r="C197" s="52">
        <v>2234</v>
      </c>
      <c r="D197" s="51" t="s">
        <v>198</v>
      </c>
      <c r="E197" s="57" t="s">
        <v>241</v>
      </c>
      <c r="F197" s="69">
        <v>0</v>
      </c>
      <c r="G197" s="69">
        <v>63185242693</v>
      </c>
      <c r="H197" s="69">
        <f t="shared" si="19"/>
        <v>63185242693</v>
      </c>
      <c r="I197" s="49">
        <v>228084.98</v>
      </c>
      <c r="J197" s="55">
        <v>263222</v>
      </c>
      <c r="K197" s="69">
        <f t="shared" si="13"/>
        <v>60036984605.560005</v>
      </c>
      <c r="L197" s="71">
        <f t="shared" si="21"/>
        <v>-3148258087.4399948</v>
      </c>
      <c r="M197" s="49">
        <f>I197*1.12801</f>
        <v>257282.1382898</v>
      </c>
      <c r="N197" s="55">
        <v>238326</v>
      </c>
      <c r="O197" s="69">
        <f t="shared" si="22"/>
        <v>61317022890.054878</v>
      </c>
      <c r="P197" s="78" t="s">
        <v>246</v>
      </c>
      <c r="Q197" s="75" t="s">
        <v>247</v>
      </c>
      <c r="R197" s="79" t="s">
        <v>264</v>
      </c>
      <c r="S197" s="75" t="s">
        <v>379</v>
      </c>
      <c r="T197" s="82">
        <f t="shared" si="16"/>
        <v>277025.00486003066</v>
      </c>
    </row>
    <row r="198" spans="1:20" s="79" customFormat="1" ht="38.25">
      <c r="A198" s="52">
        <v>107</v>
      </c>
      <c r="B198" s="52">
        <v>1680</v>
      </c>
      <c r="C198" s="52">
        <v>2236</v>
      </c>
      <c r="D198" s="51" t="s">
        <v>198</v>
      </c>
      <c r="E198" s="57" t="s">
        <v>242</v>
      </c>
      <c r="F198" s="69">
        <v>0</v>
      </c>
      <c r="G198" s="69">
        <v>81054465509</v>
      </c>
      <c r="H198" s="69">
        <f t="shared" si="19"/>
        <v>81054465509</v>
      </c>
      <c r="I198" s="49">
        <v>292588.99</v>
      </c>
      <c r="J198" s="55">
        <v>263222</v>
      </c>
      <c r="K198" s="69">
        <f t="shared" si="13"/>
        <v>77015859125.779999</v>
      </c>
      <c r="L198" s="71">
        <f t="shared" si="21"/>
        <v>-4038606383.2200012</v>
      </c>
      <c r="M198" s="49">
        <f>I198*1.12801</f>
        <v>330043.30660989997</v>
      </c>
      <c r="N198" s="55">
        <v>238326</v>
      </c>
      <c r="O198" s="69">
        <f t="shared" si="22"/>
        <v>78657901091.111023</v>
      </c>
      <c r="P198" s="78" t="s">
        <v>246</v>
      </c>
      <c r="Q198" s="75" t="s">
        <v>247</v>
      </c>
      <c r="R198" s="79" t="s">
        <v>249</v>
      </c>
      <c r="S198" s="75" t="s">
        <v>378</v>
      </c>
      <c r="T198" s="82">
        <f t="shared" si="16"/>
        <v>277025.00189429551</v>
      </c>
    </row>
    <row r="199" spans="1:20" s="79" customFormat="1" ht="25.5">
      <c r="A199" s="52">
        <v>108</v>
      </c>
      <c r="B199" s="52">
        <v>1681</v>
      </c>
      <c r="C199" s="52">
        <v>2239</v>
      </c>
      <c r="D199" s="51" t="s">
        <v>198</v>
      </c>
      <c r="E199" s="57" t="s">
        <v>243</v>
      </c>
      <c r="F199" s="69">
        <v>0</v>
      </c>
      <c r="G199" s="69">
        <v>96054857317</v>
      </c>
      <c r="H199" s="69">
        <f t="shared" si="19"/>
        <v>96054857317</v>
      </c>
      <c r="I199" s="49">
        <v>346737.14</v>
      </c>
      <c r="J199" s="55">
        <v>263222</v>
      </c>
      <c r="K199" s="69">
        <f t="shared" si="13"/>
        <v>91268843465.080002</v>
      </c>
      <c r="L199" s="71">
        <f t="shared" si="21"/>
        <v>-4786013851.9199982</v>
      </c>
      <c r="M199" s="49">
        <f>I199*1.12801</f>
        <v>391122.96129140002</v>
      </c>
      <c r="N199" s="55">
        <v>238326</v>
      </c>
      <c r="O199" s="69">
        <f t="shared" si="22"/>
        <v>93214770872.734207</v>
      </c>
      <c r="P199" s="78" t="s">
        <v>246</v>
      </c>
      <c r="Q199" s="75" t="s">
        <v>247</v>
      </c>
      <c r="R199" s="79" t="s">
        <v>251</v>
      </c>
      <c r="S199" s="75" t="s">
        <v>366</v>
      </c>
      <c r="T199" s="82">
        <f t="shared" si="16"/>
        <v>277025.00319694623</v>
      </c>
    </row>
    <row r="200" spans="1:20" s="79" customFormat="1" ht="25.5">
      <c r="A200" s="52">
        <v>109</v>
      </c>
      <c r="B200" s="52">
        <v>1682</v>
      </c>
      <c r="C200" s="52">
        <v>2240</v>
      </c>
      <c r="D200" s="51" t="s">
        <v>198</v>
      </c>
      <c r="E200" s="57" t="s">
        <v>244</v>
      </c>
      <c r="F200" s="69">
        <v>0</v>
      </c>
      <c r="G200" s="69">
        <v>31541250661</v>
      </c>
      <c r="H200" s="69">
        <f t="shared" si="19"/>
        <v>31541250661</v>
      </c>
      <c r="I200" s="49">
        <v>113857.06</v>
      </c>
      <c r="J200" s="55">
        <v>263222</v>
      </c>
      <c r="K200" s="69">
        <f t="shared" si="13"/>
        <v>29969683047.32</v>
      </c>
      <c r="L200" s="71">
        <f t="shared" si="21"/>
        <v>-1571567613.6800003</v>
      </c>
      <c r="M200" s="49">
        <f>I200*1.12801-1.14</f>
        <v>128430.76225059999</v>
      </c>
      <c r="N200" s="55">
        <v>238326</v>
      </c>
      <c r="O200" s="69">
        <f t="shared" si="22"/>
        <v>30608389844.136494</v>
      </c>
      <c r="P200" s="78" t="s">
        <v>246</v>
      </c>
      <c r="Q200" s="75" t="s">
        <v>247</v>
      </c>
      <c r="R200" s="79" t="s">
        <v>254</v>
      </c>
      <c r="S200" s="75" t="s">
        <v>377</v>
      </c>
      <c r="T200" s="82">
        <f t="shared" si="16"/>
        <v>277024.9878312333</v>
      </c>
    </row>
    <row r="201" spans="1:20" s="79" customFormat="1" ht="38.25">
      <c r="A201" s="52">
        <v>110</v>
      </c>
      <c r="B201" s="52">
        <v>1941</v>
      </c>
      <c r="C201" s="52">
        <v>2237</v>
      </c>
      <c r="D201" s="51" t="s">
        <v>199</v>
      </c>
      <c r="E201" s="88" t="s">
        <v>431</v>
      </c>
      <c r="F201" s="69">
        <v>0</v>
      </c>
      <c r="G201" s="69">
        <v>164841906705</v>
      </c>
      <c r="H201" s="69">
        <f t="shared" si="19"/>
        <v>164841906705</v>
      </c>
      <c r="I201" s="49">
        <v>629436.66</v>
      </c>
      <c r="J201" s="55">
        <v>263222</v>
      </c>
      <c r="K201" s="69">
        <f t="shared" si="13"/>
        <v>165681576518.52002</v>
      </c>
      <c r="L201" s="69">
        <f t="shared" si="21"/>
        <v>839669813.52001953</v>
      </c>
      <c r="M201" s="49">
        <f>I201*1.08808</f>
        <v>684877.44101279997</v>
      </c>
      <c r="N201" s="55">
        <v>238326</v>
      </c>
      <c r="O201" s="69">
        <f t="shared" si="22"/>
        <v>163224101006.81656</v>
      </c>
      <c r="P201" s="78" t="s">
        <v>246</v>
      </c>
      <c r="Q201" s="75" t="s">
        <v>247</v>
      </c>
      <c r="R201" s="79" t="s">
        <v>249</v>
      </c>
      <c r="S201" s="75" t="s">
        <v>376</v>
      </c>
      <c r="T201" s="82">
        <f t="shared" si="16"/>
        <v>261887.99792023553</v>
      </c>
    </row>
    <row r="202" spans="1:20" ht="25.5">
      <c r="A202" s="52">
        <v>111</v>
      </c>
      <c r="B202" s="51">
        <v>1945</v>
      </c>
      <c r="C202" s="51">
        <v>2266</v>
      </c>
      <c r="D202" s="51" t="s">
        <v>415</v>
      </c>
      <c r="E202" s="89" t="s">
        <v>430</v>
      </c>
      <c r="F202" s="69">
        <v>0</v>
      </c>
      <c r="G202" s="69">
        <v>99115808563</v>
      </c>
      <c r="H202" s="69">
        <f t="shared" si="19"/>
        <v>99115808563</v>
      </c>
      <c r="I202" s="49">
        <v>378466.4</v>
      </c>
      <c r="J202" s="55">
        <v>263222</v>
      </c>
      <c r="K202" s="69">
        <f t="shared" si="13"/>
        <v>99620682740.800003</v>
      </c>
      <c r="L202" s="69">
        <f t="shared" si="21"/>
        <v>504874177.80000305</v>
      </c>
      <c r="M202" s="49">
        <f>I202*1.08808-1.6</f>
        <v>411800.12051200005</v>
      </c>
      <c r="N202" s="55">
        <v>238326</v>
      </c>
      <c r="O202" s="69">
        <f t="shared" si="22"/>
        <v>98142675521.142929</v>
      </c>
      <c r="P202" s="78" t="s">
        <v>246</v>
      </c>
      <c r="Q202" s="75" t="s">
        <v>247</v>
      </c>
      <c r="S202" s="75" t="s">
        <v>418</v>
      </c>
      <c r="T202" s="82">
        <f t="shared" si="16"/>
        <v>261887.99999947153</v>
      </c>
    </row>
    <row r="203" spans="1:20" ht="20.25" customHeight="1">
      <c r="A203" s="209" t="s">
        <v>426</v>
      </c>
      <c r="B203" s="209"/>
      <c r="C203" s="209"/>
      <c r="D203" s="209"/>
      <c r="E203" s="209"/>
      <c r="F203" s="68">
        <f>SUM(F3:F202)</f>
        <v>290739321461.28003</v>
      </c>
      <c r="G203" s="68">
        <f>SUM(G3:G202)</f>
        <v>49593154152613.688</v>
      </c>
      <c r="H203" s="68">
        <f>SUM(H3:H202)</f>
        <v>47426334958402.406</v>
      </c>
      <c r="I203" s="59">
        <f>SUM(I3:I202)</f>
        <v>181026939.78</v>
      </c>
      <c r="J203" s="58"/>
      <c r="K203" s="68">
        <f>SUM(K3:K202)</f>
        <v>49800275401231.164</v>
      </c>
      <c r="L203" s="97">
        <f>SUM(L3:L202)</f>
        <v>-1652141688381.25</v>
      </c>
      <c r="M203" s="59">
        <f>SUM(M3:M202)</f>
        <v>208888441.06402341</v>
      </c>
      <c r="N203" s="58"/>
      <c r="O203" s="68">
        <f>SUM(O3:O202)</f>
        <v>51691778100802.516</v>
      </c>
      <c r="T203" s="82">
        <f t="shared" si="16"/>
        <v>261984.95658181648</v>
      </c>
    </row>
    <row r="204" spans="1:20" s="83" customFormat="1" ht="15.75" customHeight="1">
      <c r="A204" s="206" t="s">
        <v>423</v>
      </c>
      <c r="B204" s="206"/>
      <c r="C204" s="206"/>
      <c r="D204" s="206"/>
      <c r="E204" s="206"/>
      <c r="F204" s="65"/>
      <c r="G204" s="65"/>
      <c r="H204" s="65">
        <v>2232719929167.8999</v>
      </c>
      <c r="I204" s="50">
        <f>I203*6%</f>
        <v>10861616.3868</v>
      </c>
      <c r="J204" s="63">
        <v>263222</v>
      </c>
      <c r="K204" s="65">
        <f t="shared" si="13"/>
        <v>2859016388566.2695</v>
      </c>
      <c r="L204" s="65">
        <f>K204-H204</f>
        <v>626296459398.36963</v>
      </c>
      <c r="M204" s="50">
        <f>M203*6%</f>
        <v>12533306.463841405</v>
      </c>
      <c r="N204" s="63">
        <v>238326</v>
      </c>
      <c r="O204" s="65">
        <f>N204*M204</f>
        <v>2987012796301.4668</v>
      </c>
      <c r="T204" s="82">
        <f t="shared" si="16"/>
        <v>205560.55836047564</v>
      </c>
    </row>
    <row r="205" spans="1:20" s="81" customFormat="1" ht="15.75" customHeight="1">
      <c r="A205" s="207" t="s">
        <v>424</v>
      </c>
      <c r="B205" s="207"/>
      <c r="C205" s="207"/>
      <c r="D205" s="207"/>
      <c r="E205" s="207"/>
      <c r="F205" s="66"/>
      <c r="G205" s="66"/>
      <c r="H205" s="66">
        <v>657594389010</v>
      </c>
      <c r="I205" s="60">
        <f>(SUM(I3:I89))*6%</f>
        <v>2379346.9367999993</v>
      </c>
      <c r="J205" s="62">
        <v>263222</v>
      </c>
      <c r="K205" s="66">
        <f t="shared" si="13"/>
        <v>626296459398.36938</v>
      </c>
      <c r="L205" s="70">
        <f>K205-H205</f>
        <v>-31297929611.630615</v>
      </c>
      <c r="M205" s="60">
        <f>(SUM(M3:M89))*6%</f>
        <v>2658331.7903999998</v>
      </c>
      <c r="N205" s="62">
        <v>238326</v>
      </c>
      <c r="O205" s="66">
        <f>N205*M205</f>
        <v>633549582278.87036</v>
      </c>
      <c r="T205" s="82">
        <f t="shared" si="16"/>
        <v>276376.00000208605</v>
      </c>
    </row>
    <row r="206" spans="1:20" ht="15.75" customHeight="1">
      <c r="A206" s="208" t="s">
        <v>425</v>
      </c>
      <c r="B206" s="208"/>
      <c r="C206" s="208"/>
      <c r="D206" s="208"/>
      <c r="E206" s="208"/>
      <c r="F206" s="67"/>
      <c r="G206" s="67"/>
      <c r="H206" s="67"/>
      <c r="I206" s="48">
        <f>I204-I205</f>
        <v>8482269.4500000011</v>
      </c>
      <c r="J206" s="61">
        <v>263222</v>
      </c>
      <c r="K206" s="67">
        <f t="shared" si="13"/>
        <v>2232719929167.9004</v>
      </c>
      <c r="L206" s="67">
        <f>K206-H206</f>
        <v>2232719929167.9004</v>
      </c>
      <c r="M206" s="48">
        <f>M204-M205</f>
        <v>9874974.6734414045</v>
      </c>
      <c r="N206" s="61">
        <v>238326</v>
      </c>
      <c r="O206" s="67">
        <f>N206*M206</f>
        <v>2353463214022.5962</v>
      </c>
      <c r="T206" s="82">
        <f t="shared" si="16"/>
        <v>0</v>
      </c>
    </row>
    <row r="207" spans="1:20" s="85" customFormat="1">
      <c r="A207" s="209" t="s">
        <v>426</v>
      </c>
      <c r="B207" s="209"/>
      <c r="C207" s="209"/>
      <c r="D207" s="209"/>
      <c r="E207" s="209"/>
      <c r="F207" s="68"/>
      <c r="G207" s="68"/>
      <c r="H207" s="68"/>
      <c r="I207" s="59"/>
      <c r="J207" s="58"/>
      <c r="K207" s="68">
        <f>SUM(K205:K206)</f>
        <v>2859016388566.2695</v>
      </c>
      <c r="L207" s="68">
        <f>SUM(L205:L206)</f>
        <v>2201421999556.2695</v>
      </c>
      <c r="M207" s="59"/>
      <c r="N207" s="58"/>
      <c r="O207" s="68"/>
      <c r="T207" s="84"/>
    </row>
    <row r="208" spans="1:20">
      <c r="H208" s="95">
        <v>938039936375</v>
      </c>
    </row>
    <row r="210" spans="6:11">
      <c r="G210" s="95">
        <f>G203-F203</f>
        <v>49302414831152.406</v>
      </c>
      <c r="H210" s="95">
        <f>H203-H208</f>
        <v>46488295022027.406</v>
      </c>
    </row>
    <row r="211" spans="6:11">
      <c r="G211" s="95">
        <f>H203</f>
        <v>47426334958402.406</v>
      </c>
    </row>
    <row r="214" spans="6:11">
      <c r="G214" s="95">
        <f>G203-F203</f>
        <v>49302414831152.406</v>
      </c>
    </row>
    <row r="215" spans="6:11">
      <c r="G215" s="95">
        <f>G214-G210</f>
        <v>0</v>
      </c>
    </row>
    <row r="217" spans="6:11">
      <c r="K217" s="95">
        <f>K179/I179</f>
        <v>263222</v>
      </c>
    </row>
    <row r="221" spans="6:11">
      <c r="F221" s="95">
        <v>264809</v>
      </c>
    </row>
    <row r="222" spans="6:11">
      <c r="F222" s="95">
        <f>I143*F221</f>
        <v>1494201264212.1602</v>
      </c>
    </row>
  </sheetData>
  <autoFilter ref="A2:S208" xr:uid="{5D219C35-0989-412D-B2BC-F5BA5AD599F6}"/>
  <mergeCells count="382">
    <mergeCell ref="T80:T81"/>
    <mergeCell ref="T82:T83"/>
    <mergeCell ref="T84:T85"/>
    <mergeCell ref="T86:T87"/>
    <mergeCell ref="T88:T89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42:T43"/>
    <mergeCell ref="T44:T47"/>
    <mergeCell ref="T48:T49"/>
    <mergeCell ref="T50:T51"/>
    <mergeCell ref="T52:T53"/>
    <mergeCell ref="T54:T55"/>
    <mergeCell ref="T56:T57"/>
    <mergeCell ref="T58:T59"/>
    <mergeCell ref="T60:T61"/>
    <mergeCell ref="T22:T23"/>
    <mergeCell ref="T24:T25"/>
    <mergeCell ref="T26:T27"/>
    <mergeCell ref="T28:T29"/>
    <mergeCell ref="T30:T31"/>
    <mergeCell ref="T32:T35"/>
    <mergeCell ref="T36:T37"/>
    <mergeCell ref="T38:T39"/>
    <mergeCell ref="T40:T41"/>
    <mergeCell ref="T3:T4"/>
    <mergeCell ref="T5:T6"/>
    <mergeCell ref="T7:T8"/>
    <mergeCell ref="T9:T10"/>
    <mergeCell ref="T11:T12"/>
    <mergeCell ref="T13:T15"/>
    <mergeCell ref="T16:T17"/>
    <mergeCell ref="T18:T19"/>
    <mergeCell ref="T20:T21"/>
    <mergeCell ref="A204:E204"/>
    <mergeCell ref="A205:E205"/>
    <mergeCell ref="A206:E206"/>
    <mergeCell ref="A207:E207"/>
    <mergeCell ref="A203:E203"/>
    <mergeCell ref="M1:O1"/>
    <mergeCell ref="I1:L1"/>
    <mergeCell ref="F1:H1"/>
    <mergeCell ref="A1:A2"/>
    <mergeCell ref="B1:B2"/>
    <mergeCell ref="C1:C2"/>
    <mergeCell ref="D1:D2"/>
    <mergeCell ref="E1:E2"/>
    <mergeCell ref="O88:O8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3:O4"/>
    <mergeCell ref="O5:O6"/>
    <mergeCell ref="O7:O8"/>
    <mergeCell ref="O9:O10"/>
    <mergeCell ref="O11:O12"/>
    <mergeCell ref="O13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5"/>
    <mergeCell ref="O36:O37"/>
    <mergeCell ref="O38:O39"/>
    <mergeCell ref="O40:O41"/>
    <mergeCell ref="O42:O43"/>
    <mergeCell ref="O44:O47"/>
    <mergeCell ref="O48:O49"/>
    <mergeCell ref="O50:O51"/>
    <mergeCell ref="N3:N4"/>
    <mergeCell ref="H5:H6"/>
    <mergeCell ref="M5:M6"/>
    <mergeCell ref="I5:I6"/>
    <mergeCell ref="J5:J6"/>
    <mergeCell ref="K5:K6"/>
    <mergeCell ref="L5:L6"/>
    <mergeCell ref="N5:N6"/>
    <mergeCell ref="H3:H4"/>
    <mergeCell ref="M3:M4"/>
    <mergeCell ref="I3:I4"/>
    <mergeCell ref="J3:J4"/>
    <mergeCell ref="K3:K4"/>
    <mergeCell ref="L3:L4"/>
    <mergeCell ref="N7:N8"/>
    <mergeCell ref="H9:H10"/>
    <mergeCell ref="M9:M10"/>
    <mergeCell ref="I9:I10"/>
    <mergeCell ref="J9:J10"/>
    <mergeCell ref="K9:K10"/>
    <mergeCell ref="L9:L10"/>
    <mergeCell ref="N9:N10"/>
    <mergeCell ref="H7:H8"/>
    <mergeCell ref="M7:M8"/>
    <mergeCell ref="I7:I8"/>
    <mergeCell ref="J7:J8"/>
    <mergeCell ref="K7:K8"/>
    <mergeCell ref="L7:L8"/>
    <mergeCell ref="N11:N12"/>
    <mergeCell ref="H13:H15"/>
    <mergeCell ref="M13:M15"/>
    <mergeCell ref="I13:I15"/>
    <mergeCell ref="J13:J15"/>
    <mergeCell ref="K13:K15"/>
    <mergeCell ref="L13:L15"/>
    <mergeCell ref="N13:N15"/>
    <mergeCell ref="H11:H12"/>
    <mergeCell ref="M11:M12"/>
    <mergeCell ref="I11:I12"/>
    <mergeCell ref="J11:J12"/>
    <mergeCell ref="K11:K12"/>
    <mergeCell ref="L11:L12"/>
    <mergeCell ref="N16:N17"/>
    <mergeCell ref="H18:H19"/>
    <mergeCell ref="M18:M19"/>
    <mergeCell ref="I18:I19"/>
    <mergeCell ref="J18:J19"/>
    <mergeCell ref="K18:K19"/>
    <mergeCell ref="L18:L19"/>
    <mergeCell ref="N18:N19"/>
    <mergeCell ref="H16:H17"/>
    <mergeCell ref="M16:M17"/>
    <mergeCell ref="I16:I17"/>
    <mergeCell ref="J16:J17"/>
    <mergeCell ref="K16:K17"/>
    <mergeCell ref="L16:L17"/>
    <mergeCell ref="N20:N21"/>
    <mergeCell ref="H22:H23"/>
    <mergeCell ref="M22:M23"/>
    <mergeCell ref="I22:I23"/>
    <mergeCell ref="J22:J23"/>
    <mergeCell ref="K22:K23"/>
    <mergeCell ref="L22:L23"/>
    <mergeCell ref="N22:N23"/>
    <mergeCell ref="H20:H21"/>
    <mergeCell ref="M20:M21"/>
    <mergeCell ref="I20:I21"/>
    <mergeCell ref="J20:J21"/>
    <mergeCell ref="K20:K21"/>
    <mergeCell ref="L20:L21"/>
    <mergeCell ref="N24:N25"/>
    <mergeCell ref="H26:H27"/>
    <mergeCell ref="M26:M27"/>
    <mergeCell ref="I26:I27"/>
    <mergeCell ref="J26:J27"/>
    <mergeCell ref="K26:K27"/>
    <mergeCell ref="L26:L27"/>
    <mergeCell ref="N26:N27"/>
    <mergeCell ref="H24:H25"/>
    <mergeCell ref="M24:M25"/>
    <mergeCell ref="I24:I25"/>
    <mergeCell ref="J24:J25"/>
    <mergeCell ref="K24:K25"/>
    <mergeCell ref="L24:L25"/>
    <mergeCell ref="N28:N29"/>
    <mergeCell ref="H30:H31"/>
    <mergeCell ref="M30:M31"/>
    <mergeCell ref="I30:I31"/>
    <mergeCell ref="J30:J31"/>
    <mergeCell ref="K30:K31"/>
    <mergeCell ref="L30:L31"/>
    <mergeCell ref="N30:N31"/>
    <mergeCell ref="H28:H29"/>
    <mergeCell ref="M28:M29"/>
    <mergeCell ref="I28:I29"/>
    <mergeCell ref="J28:J29"/>
    <mergeCell ref="K28:K29"/>
    <mergeCell ref="L28:L29"/>
    <mergeCell ref="N32:N35"/>
    <mergeCell ref="H36:H37"/>
    <mergeCell ref="M36:M37"/>
    <mergeCell ref="I36:I37"/>
    <mergeCell ref="J36:J37"/>
    <mergeCell ref="K36:K37"/>
    <mergeCell ref="L36:L37"/>
    <mergeCell ref="N36:N37"/>
    <mergeCell ref="H32:H35"/>
    <mergeCell ref="M32:M35"/>
    <mergeCell ref="I32:I35"/>
    <mergeCell ref="J32:J35"/>
    <mergeCell ref="K32:K35"/>
    <mergeCell ref="L32:L35"/>
    <mergeCell ref="N38:N39"/>
    <mergeCell ref="H40:H41"/>
    <mergeCell ref="M40:M41"/>
    <mergeCell ref="I40:I41"/>
    <mergeCell ref="J40:J41"/>
    <mergeCell ref="K40:K41"/>
    <mergeCell ref="L40:L41"/>
    <mergeCell ref="N40:N41"/>
    <mergeCell ref="H38:H39"/>
    <mergeCell ref="M38:M39"/>
    <mergeCell ref="I38:I39"/>
    <mergeCell ref="J38:J39"/>
    <mergeCell ref="K38:K39"/>
    <mergeCell ref="L38:L39"/>
    <mergeCell ref="N42:N43"/>
    <mergeCell ref="H44:H47"/>
    <mergeCell ref="M44:M47"/>
    <mergeCell ref="I44:I47"/>
    <mergeCell ref="J44:J47"/>
    <mergeCell ref="K44:K47"/>
    <mergeCell ref="L44:L47"/>
    <mergeCell ref="N44:N47"/>
    <mergeCell ref="H42:H43"/>
    <mergeCell ref="M42:M43"/>
    <mergeCell ref="I42:I43"/>
    <mergeCell ref="J42:J43"/>
    <mergeCell ref="K42:K43"/>
    <mergeCell ref="L42:L43"/>
    <mergeCell ref="N48:N49"/>
    <mergeCell ref="H50:H51"/>
    <mergeCell ref="M50:M51"/>
    <mergeCell ref="I50:I51"/>
    <mergeCell ref="J50:J51"/>
    <mergeCell ref="K50:K51"/>
    <mergeCell ref="L50:L51"/>
    <mergeCell ref="N50:N51"/>
    <mergeCell ref="H48:H49"/>
    <mergeCell ref="M48:M49"/>
    <mergeCell ref="I48:I49"/>
    <mergeCell ref="J48:J49"/>
    <mergeCell ref="K48:K49"/>
    <mergeCell ref="L48:L49"/>
    <mergeCell ref="N52:N53"/>
    <mergeCell ref="H54:H55"/>
    <mergeCell ref="M54:M55"/>
    <mergeCell ref="I54:I55"/>
    <mergeCell ref="J54:J55"/>
    <mergeCell ref="K54:K55"/>
    <mergeCell ref="L54:L55"/>
    <mergeCell ref="N54:N55"/>
    <mergeCell ref="H52:H53"/>
    <mergeCell ref="M52:M53"/>
    <mergeCell ref="I52:I53"/>
    <mergeCell ref="J52:J53"/>
    <mergeCell ref="K52:K53"/>
    <mergeCell ref="L52:L53"/>
    <mergeCell ref="N56:N57"/>
    <mergeCell ref="H58:H59"/>
    <mergeCell ref="M58:M59"/>
    <mergeCell ref="I58:I59"/>
    <mergeCell ref="J58:J59"/>
    <mergeCell ref="K58:K59"/>
    <mergeCell ref="L58:L59"/>
    <mergeCell ref="N58:N59"/>
    <mergeCell ref="H56:H57"/>
    <mergeCell ref="M56:M57"/>
    <mergeCell ref="I56:I57"/>
    <mergeCell ref="J56:J57"/>
    <mergeCell ref="K56:K57"/>
    <mergeCell ref="L56:L57"/>
    <mergeCell ref="N60:N61"/>
    <mergeCell ref="H62:H63"/>
    <mergeCell ref="M62:M63"/>
    <mergeCell ref="I62:I63"/>
    <mergeCell ref="J62:J63"/>
    <mergeCell ref="K62:K63"/>
    <mergeCell ref="L62:L63"/>
    <mergeCell ref="N62:N63"/>
    <mergeCell ref="H60:H61"/>
    <mergeCell ref="M60:M61"/>
    <mergeCell ref="I60:I61"/>
    <mergeCell ref="J60:J61"/>
    <mergeCell ref="K60:K61"/>
    <mergeCell ref="L60:L61"/>
    <mergeCell ref="N64:N65"/>
    <mergeCell ref="H66:H67"/>
    <mergeCell ref="M66:M67"/>
    <mergeCell ref="I66:I67"/>
    <mergeCell ref="J66:J67"/>
    <mergeCell ref="K66:K67"/>
    <mergeCell ref="L66:L67"/>
    <mergeCell ref="N66:N67"/>
    <mergeCell ref="H64:H65"/>
    <mergeCell ref="M64:M65"/>
    <mergeCell ref="I64:I65"/>
    <mergeCell ref="J64:J65"/>
    <mergeCell ref="K64:K65"/>
    <mergeCell ref="L64:L65"/>
    <mergeCell ref="N68:N69"/>
    <mergeCell ref="H70:H71"/>
    <mergeCell ref="M70:M71"/>
    <mergeCell ref="I70:I71"/>
    <mergeCell ref="J70:J71"/>
    <mergeCell ref="K70:K71"/>
    <mergeCell ref="L70:L71"/>
    <mergeCell ref="N70:N71"/>
    <mergeCell ref="H68:H69"/>
    <mergeCell ref="M68:M69"/>
    <mergeCell ref="I68:I69"/>
    <mergeCell ref="J68:J69"/>
    <mergeCell ref="K68:K69"/>
    <mergeCell ref="L68:L69"/>
    <mergeCell ref="N72:N73"/>
    <mergeCell ref="H74:H75"/>
    <mergeCell ref="M74:M75"/>
    <mergeCell ref="I74:I75"/>
    <mergeCell ref="J74:J75"/>
    <mergeCell ref="K74:K75"/>
    <mergeCell ref="L74:L75"/>
    <mergeCell ref="N74:N75"/>
    <mergeCell ref="H72:H73"/>
    <mergeCell ref="M72:M73"/>
    <mergeCell ref="I72:I73"/>
    <mergeCell ref="J72:J73"/>
    <mergeCell ref="K72:K73"/>
    <mergeCell ref="L72:L73"/>
    <mergeCell ref="N76:N77"/>
    <mergeCell ref="H78:H79"/>
    <mergeCell ref="M78:M79"/>
    <mergeCell ref="I78:I79"/>
    <mergeCell ref="J78:J79"/>
    <mergeCell ref="K78:K79"/>
    <mergeCell ref="L78:L79"/>
    <mergeCell ref="N78:N79"/>
    <mergeCell ref="H76:H77"/>
    <mergeCell ref="M76:M77"/>
    <mergeCell ref="I76:I77"/>
    <mergeCell ref="J76:J77"/>
    <mergeCell ref="K76:K77"/>
    <mergeCell ref="L76:L77"/>
    <mergeCell ref="N80:N81"/>
    <mergeCell ref="H82:H83"/>
    <mergeCell ref="M82:M83"/>
    <mergeCell ref="I82:I83"/>
    <mergeCell ref="J82:J83"/>
    <mergeCell ref="K82:K83"/>
    <mergeCell ref="L82:L83"/>
    <mergeCell ref="N82:N83"/>
    <mergeCell ref="H80:H81"/>
    <mergeCell ref="M80:M81"/>
    <mergeCell ref="I80:I81"/>
    <mergeCell ref="J80:J81"/>
    <mergeCell ref="K80:K81"/>
    <mergeCell ref="L80:L81"/>
    <mergeCell ref="N88:N89"/>
    <mergeCell ref="H88:H89"/>
    <mergeCell ref="M88:M89"/>
    <mergeCell ref="I88:I89"/>
    <mergeCell ref="J88:J89"/>
    <mergeCell ref="K88:K89"/>
    <mergeCell ref="L88:L89"/>
    <mergeCell ref="N84:N85"/>
    <mergeCell ref="H86:H87"/>
    <mergeCell ref="M86:M87"/>
    <mergeCell ref="I86:I87"/>
    <mergeCell ref="J86:J87"/>
    <mergeCell ref="K86:K87"/>
    <mergeCell ref="L86:L87"/>
    <mergeCell ref="N86:N87"/>
    <mergeCell ref="H84:H85"/>
    <mergeCell ref="M84:M85"/>
    <mergeCell ref="I84:I85"/>
    <mergeCell ref="J84:J85"/>
    <mergeCell ref="K84:K85"/>
    <mergeCell ref="L84:L85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کل صنعت</vt:lpstr>
      <vt:lpstr>961-1399 &amp; 1398</vt:lpstr>
      <vt:lpstr>مستندات 961</vt:lpstr>
      <vt:lpstr>2270 final-1400</vt:lpstr>
      <vt:lpstr>Sheet2</vt:lpstr>
      <vt:lpstr>2270-2</vt:lpstr>
      <vt:lpstr>2270 -1</vt:lpstr>
      <vt:lpstr>2270</vt:lpstr>
      <vt:lpstr>final LC</vt:lpstr>
      <vt:lpstr>تجارت</vt:lpstr>
      <vt:lpstr>صنعت و معدن14000631</vt:lpstr>
      <vt:lpstr>کل</vt:lpstr>
      <vt:lpstr>حداکثر 10000 رکورد</vt:lpstr>
      <vt:lpstr>'2270'!Print_Area</vt:lpstr>
      <vt:lpstr>'2270 -1'!Print_Area</vt:lpstr>
      <vt:lpstr>'2270 final-1400'!Print_Area</vt:lpstr>
      <vt:lpstr>'2270-2'!Print_Area</vt:lpstr>
      <vt:lpstr>'961-1399 &amp; 1398'!Print_Area</vt:lpstr>
      <vt:lpstr>'final LC'!Print_Area</vt:lpstr>
      <vt:lpstr>'صنعت و معدن14000631'!Print_Area</vt:lpstr>
      <vt:lpstr>'کل صنعت'!Print_Area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Mohammad Bakhshi</cp:lastModifiedBy>
  <cp:lastPrinted>2022-05-14T07:35:49Z</cp:lastPrinted>
  <dcterms:created xsi:type="dcterms:W3CDTF">2021-11-27T14:17:36Z</dcterms:created>
  <dcterms:modified xsi:type="dcterms:W3CDTF">2022-05-31T17:18:46Z</dcterms:modified>
</cp:coreProperties>
</file>